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200" windowHeight="7140" activeTab="3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_FilterDatabase" localSheetId="0" hidden="1">附件1!$A$6:$IR$15</definedName>
    <definedName name="_xlnm.Print_Area" localSheetId="0">附件1!$A$2:$AC$15</definedName>
    <definedName name="_xlnm.Print_Titles" localSheetId="0">附件1!$3:$6</definedName>
  </definedNames>
  <calcPr calcId="114210" fullCalcOnLoad="1" concurrentCalc="0"/>
</workbook>
</file>

<file path=xl/calcChain.xml><?xml version="1.0" encoding="utf-8"?>
<calcChain xmlns="http://schemas.openxmlformats.org/spreadsheetml/2006/main">
  <c r="Q17" i="8"/>
  <c r="Q18"/>
  <c r="J18"/>
  <c r="K18"/>
  <c r="N18"/>
  <c r="O18"/>
  <c r="E18"/>
  <c r="P18"/>
  <c r="R18"/>
  <c r="R17"/>
  <c r="K16"/>
  <c r="Q16"/>
  <c r="P16"/>
  <c r="R16"/>
  <c r="J15"/>
  <c r="Q15"/>
  <c r="P15"/>
  <c r="R15"/>
  <c r="O14"/>
  <c r="Q14"/>
  <c r="P14"/>
  <c r="R14"/>
  <c r="O13"/>
  <c r="Q13"/>
  <c r="P13"/>
  <c r="R13"/>
  <c r="N12"/>
  <c r="O12"/>
  <c r="Q12"/>
  <c r="P12"/>
  <c r="R12"/>
  <c r="N11"/>
  <c r="Q11"/>
  <c r="P11"/>
  <c r="R11"/>
  <c r="N10"/>
  <c r="Q10"/>
  <c r="P10"/>
  <c r="R10"/>
  <c r="R9"/>
  <c r="Q9"/>
  <c r="E9"/>
  <c r="P9"/>
  <c r="O9"/>
  <c r="N9"/>
  <c r="M9"/>
  <c r="L9"/>
  <c r="K9"/>
  <c r="J9"/>
  <c r="I9"/>
  <c r="H9"/>
  <c r="G9"/>
  <c r="F9"/>
  <c r="R8"/>
  <c r="Q8"/>
  <c r="P8"/>
  <c r="O8"/>
  <c r="N8"/>
  <c r="M8"/>
  <c r="L8"/>
  <c r="K8"/>
  <c r="J8"/>
  <c r="I8"/>
  <c r="H8"/>
  <c r="G8"/>
  <c r="F8"/>
  <c r="E8"/>
  <c r="D8"/>
  <c r="B8"/>
  <c r="AA7" i="7"/>
  <c r="AA10"/>
  <c r="Z10"/>
  <c r="Z7"/>
  <c r="AB7" i="6"/>
  <c r="AA7"/>
  <c r="AB8"/>
  <c r="AA8"/>
  <c r="Z7"/>
  <c r="Z8"/>
  <c r="C8"/>
  <c r="D8"/>
  <c r="I8"/>
  <c r="M8"/>
  <c r="Q8"/>
  <c r="T8"/>
  <c r="V8"/>
  <c r="I15"/>
  <c r="M15"/>
  <c r="Q15"/>
  <c r="T15"/>
  <c r="V15"/>
  <c r="V7"/>
  <c r="T9"/>
  <c r="V9"/>
  <c r="T10"/>
  <c r="V10"/>
  <c r="T11"/>
  <c r="V11"/>
  <c r="T12"/>
  <c r="V12"/>
  <c r="T13"/>
  <c r="V13"/>
  <c r="T14"/>
  <c r="V14"/>
  <c r="Q7"/>
  <c r="P8"/>
  <c r="R8"/>
  <c r="P15"/>
  <c r="R15"/>
  <c r="R7"/>
  <c r="H8"/>
  <c r="S8"/>
  <c r="H15"/>
  <c r="S15"/>
  <c r="S7"/>
  <c r="T7"/>
  <c r="U7"/>
  <c r="W7"/>
  <c r="X7"/>
  <c r="Y7"/>
  <c r="AB15"/>
  <c r="P7"/>
  <c r="I7"/>
  <c r="J15"/>
  <c r="J7"/>
  <c r="K7"/>
  <c r="L7"/>
  <c r="M7"/>
  <c r="H7"/>
  <c r="C7"/>
  <c r="D7"/>
  <c r="B8"/>
  <c r="B15"/>
  <c r="B7"/>
  <c r="I13" i="7"/>
  <c r="M13"/>
  <c r="Q13"/>
  <c r="T13"/>
  <c r="V13"/>
  <c r="AB13"/>
  <c r="H13"/>
  <c r="P13"/>
  <c r="S13"/>
  <c r="R13"/>
  <c r="J13"/>
  <c r="B13"/>
  <c r="I12"/>
  <c r="M12"/>
  <c r="Q12"/>
  <c r="T12"/>
  <c r="V12"/>
  <c r="AB12"/>
  <c r="P12"/>
  <c r="R12"/>
  <c r="H12"/>
  <c r="B12"/>
  <c r="I11"/>
  <c r="M11"/>
  <c r="Q11"/>
  <c r="T11"/>
  <c r="V11"/>
  <c r="AB11"/>
  <c r="P11"/>
  <c r="R11"/>
  <c r="H11"/>
  <c r="B11"/>
  <c r="I10"/>
  <c r="M10"/>
  <c r="Q10"/>
  <c r="T10"/>
  <c r="V10"/>
  <c r="AB10"/>
  <c r="H10"/>
  <c r="P10"/>
  <c r="S10"/>
  <c r="R10"/>
  <c r="J10"/>
  <c r="B10"/>
  <c r="I9"/>
  <c r="M9"/>
  <c r="Q9"/>
  <c r="T9"/>
  <c r="V9"/>
  <c r="AB9"/>
  <c r="P9"/>
  <c r="R9"/>
  <c r="H9"/>
  <c r="B9"/>
  <c r="I8"/>
  <c r="M8"/>
  <c r="Q8"/>
  <c r="T8"/>
  <c r="V8"/>
  <c r="AB8"/>
  <c r="P8"/>
  <c r="R8"/>
  <c r="H8"/>
  <c r="B8"/>
  <c r="I7"/>
  <c r="M7"/>
  <c r="Q7"/>
  <c r="T7"/>
  <c r="V7"/>
  <c r="AB7"/>
  <c r="H7"/>
  <c r="P7"/>
  <c r="S7"/>
  <c r="R7"/>
  <c r="J7"/>
  <c r="B7"/>
  <c r="AB14" i="6"/>
  <c r="H14"/>
  <c r="B14"/>
  <c r="AB13"/>
  <c r="H13"/>
  <c r="B13"/>
  <c r="AB12"/>
  <c r="H12"/>
  <c r="B12"/>
  <c r="AB11"/>
  <c r="H11"/>
  <c r="B11"/>
  <c r="AB10"/>
  <c r="H10"/>
  <c r="B10"/>
  <c r="AB9"/>
  <c r="H9"/>
  <c r="B9"/>
  <c r="F7"/>
  <c r="E7"/>
</calcChain>
</file>

<file path=xl/sharedStrings.xml><?xml version="1.0" encoding="utf-8"?>
<sst xmlns="http://schemas.openxmlformats.org/spreadsheetml/2006/main" count="194" uniqueCount="112">
  <si>
    <t>地区</t>
  </si>
  <si>
    <t>城乡义务教育公用经费</t>
  </si>
  <si>
    <t>小规模小学和教学点公用经费补助资金</t>
  </si>
  <si>
    <t>应下达全省2020年城乡义务教育公用经费补助金额（万元，含市县）</t>
  </si>
  <si>
    <t>省财政（含中央）负担金额</t>
  </si>
  <si>
    <t>已提前下达资金（粤财科教[2019]226号）</t>
  </si>
  <si>
    <t>省应下达清算资金（万元）</t>
  </si>
  <si>
    <t>省财政清算下达2020年补助资金（万元）</t>
  </si>
  <si>
    <t>留待下年抵扣清算资金（万元）</t>
  </si>
  <si>
    <t>备注</t>
  </si>
  <si>
    <t>2019年城乡义务教育学校在校生（人）</t>
  </si>
  <si>
    <t>补助标准
（元/人）</t>
  </si>
  <si>
    <t>省财政分担比例</t>
  </si>
  <si>
    <t>应下达2020年城乡义务教育公用经费总额（万元）（按2019年学生人数）</t>
  </si>
  <si>
    <t>2019年不足100人的小规模小学及小学教学点个数（个）</t>
  </si>
  <si>
    <t>2019年不足100人的小规模小学及小学教学点在校生实有人数（人）</t>
  </si>
  <si>
    <t>资金安排差额人数（人）</t>
  </si>
  <si>
    <t>应下达2020年小规模小学和教学点公用经费补助资金总额（万元）（按2019年学生人数）</t>
  </si>
  <si>
    <t>合计</t>
  </si>
  <si>
    <t>小学</t>
  </si>
  <si>
    <t>初中</t>
  </si>
  <si>
    <t>其中：省财政（含中央）分担</t>
  </si>
  <si>
    <t>市县分担</t>
  </si>
  <si>
    <t>总计</t>
  </si>
  <si>
    <t>其中：中央</t>
  </si>
  <si>
    <t>其中：省级</t>
  </si>
  <si>
    <t>列序号</t>
  </si>
  <si>
    <t>①=②+③</t>
  </si>
  <si>
    <t>②</t>
  </si>
  <si>
    <t>③</t>
  </si>
  <si>
    <t>④</t>
  </si>
  <si>
    <t>⑤</t>
  </si>
  <si>
    <t>⑥</t>
  </si>
  <si>
    <t>⑦=⑧+⑨</t>
  </si>
  <si>
    <t>⑧=(②*④*⑥+③*⑤*⑥)/10000</t>
  </si>
  <si>
    <t>⑨=[②*④*(1-⑥)+③*⑤*(1-⑥)]/10000</t>
  </si>
  <si>
    <t>⑩</t>
  </si>
  <si>
    <t>⑪</t>
  </si>
  <si>
    <r>
      <rPr>
        <sz val="12"/>
        <rFont val="MS Gothic"/>
        <family val="3"/>
        <charset val="128"/>
      </rPr>
      <t>⑫</t>
    </r>
    <r>
      <rPr>
        <sz val="12"/>
        <rFont val="宋体"/>
        <charset val="134"/>
      </rPr>
      <t>=⑩*100-</t>
    </r>
    <r>
      <rPr>
        <sz val="12"/>
        <rFont val="MS Gothic"/>
        <family val="3"/>
        <charset val="128"/>
      </rPr>
      <t>⑪</t>
    </r>
  </si>
  <si>
    <t>⑬</t>
  </si>
  <si>
    <t>⑭</t>
  </si>
  <si>
    <r>
      <rPr>
        <sz val="12"/>
        <rFont val="MS Gothic"/>
        <family val="3"/>
        <charset val="128"/>
      </rPr>
      <t>⑮</t>
    </r>
    <r>
      <rPr>
        <sz val="12"/>
        <rFont val="宋体"/>
        <charset val="134"/>
      </rPr>
      <t>=</t>
    </r>
    <r>
      <rPr>
        <sz val="12"/>
        <rFont val="MS Gothic"/>
        <family val="3"/>
        <charset val="128"/>
      </rPr>
      <t>⑫</t>
    </r>
    <r>
      <rPr>
        <sz val="12"/>
        <rFont val="宋体"/>
        <charset val="134"/>
      </rPr>
      <t>*</t>
    </r>
    <r>
      <rPr>
        <sz val="12"/>
        <rFont val="MS Gothic"/>
        <family val="3"/>
        <charset val="128"/>
      </rPr>
      <t>⑬</t>
    </r>
    <r>
      <rPr>
        <sz val="12"/>
        <rFont val="宋体"/>
        <charset val="134"/>
      </rPr>
      <t>/10000</t>
    </r>
  </si>
  <si>
    <r>
      <rPr>
        <sz val="12"/>
        <rFont val="MS Gothic"/>
        <family val="3"/>
        <charset val="128"/>
      </rPr>
      <t>⑯</t>
    </r>
    <r>
      <rPr>
        <sz val="12"/>
        <rFont val="宋体"/>
        <charset val="134"/>
      </rPr>
      <t>=</t>
    </r>
    <r>
      <rPr>
        <sz val="12"/>
        <rFont val="MS Gothic"/>
        <family val="3"/>
        <charset val="128"/>
      </rPr>
      <t>⑫</t>
    </r>
    <r>
      <rPr>
        <sz val="12"/>
        <rFont val="宋体"/>
        <charset val="134"/>
      </rPr>
      <t>*</t>
    </r>
    <r>
      <rPr>
        <sz val="12"/>
        <rFont val="MS Gothic"/>
        <family val="3"/>
        <charset val="128"/>
      </rPr>
      <t>⑬</t>
    </r>
    <r>
      <rPr>
        <sz val="12"/>
        <rFont val="宋体"/>
        <charset val="134"/>
      </rPr>
      <t>*</t>
    </r>
    <r>
      <rPr>
        <sz val="12"/>
        <rFont val="MS Gothic"/>
        <family val="3"/>
        <charset val="128"/>
      </rPr>
      <t>⑭</t>
    </r>
    <r>
      <rPr>
        <sz val="12"/>
        <rFont val="宋体"/>
        <charset val="134"/>
      </rPr>
      <t>/10000</t>
    </r>
  </si>
  <si>
    <r>
      <rPr>
        <sz val="12"/>
        <rFont val="MS Gothic"/>
        <family val="3"/>
        <charset val="128"/>
      </rPr>
      <t>⑰</t>
    </r>
    <r>
      <rPr>
        <sz val="12"/>
        <rFont val="宋体"/>
        <charset val="134"/>
      </rPr>
      <t>=</t>
    </r>
    <r>
      <rPr>
        <sz val="12"/>
        <rFont val="MS Gothic"/>
        <family val="3"/>
        <charset val="128"/>
      </rPr>
      <t>⑮</t>
    </r>
    <r>
      <rPr>
        <sz val="12"/>
        <rFont val="宋体"/>
        <charset val="134"/>
      </rPr>
      <t>-</t>
    </r>
    <r>
      <rPr>
        <sz val="12"/>
        <rFont val="MS Gothic"/>
        <family val="3"/>
        <charset val="128"/>
      </rPr>
      <t>⑯</t>
    </r>
  </si>
  <si>
    <r>
      <rPr>
        <sz val="12"/>
        <rFont val="MS Gothic"/>
        <family val="3"/>
        <charset val="128"/>
      </rPr>
      <t>⑱</t>
    </r>
    <r>
      <rPr>
        <sz val="12"/>
        <rFont val="宋体"/>
        <charset val="134"/>
      </rPr>
      <t>=⑦+</t>
    </r>
    <r>
      <rPr>
        <sz val="12"/>
        <rFont val="MS Gothic"/>
        <family val="3"/>
        <charset val="128"/>
      </rPr>
      <t>⑮</t>
    </r>
  </si>
  <si>
    <t>⑱=⑧+⑯</t>
  </si>
  <si>
    <t>⑲</t>
  </si>
  <si>
    <t>⑳=18-19</t>
  </si>
  <si>
    <t>汕尾市</t>
  </si>
  <si>
    <t>*</t>
  </si>
  <si>
    <t>汕尾市实验小学</t>
  </si>
  <si>
    <t>汕尾市实验初级中学</t>
  </si>
  <si>
    <t>汕尾市体育运动学校（原业余体校）</t>
  </si>
  <si>
    <t>汕尾市小风帆艺术学校</t>
  </si>
  <si>
    <t>汕尾新世界中英文学校</t>
  </si>
  <si>
    <t>华师附中汕尾学校</t>
  </si>
  <si>
    <t>城区</t>
  </si>
  <si>
    <t>海丰县（含红海湾区）</t>
  </si>
  <si>
    <t>海丰县</t>
  </si>
  <si>
    <t>红海湾区</t>
  </si>
  <si>
    <t>陆丰市（含华侨区）</t>
  </si>
  <si>
    <t>陆丰市</t>
  </si>
  <si>
    <t>华侨区</t>
  </si>
  <si>
    <t>陆河县</t>
  </si>
  <si>
    <t>省直管县，资金由省直接下达</t>
    <phoneticPr fontId="10" type="noConversion"/>
  </si>
  <si>
    <t>资金由省下达海丰县</t>
    <phoneticPr fontId="10" type="noConversion"/>
  </si>
  <si>
    <t>资金由省下达陆丰市</t>
    <phoneticPr fontId="10" type="noConversion"/>
  </si>
  <si>
    <t>省直管县，资金由省直接下达</t>
    <phoneticPr fontId="10" type="noConversion"/>
  </si>
  <si>
    <t>市本级小计</t>
    <phoneticPr fontId="10" type="noConversion"/>
  </si>
  <si>
    <t>单位、县（市、区）</t>
    <phoneticPr fontId="10" type="noConversion"/>
  </si>
  <si>
    <t>粤财科教[2020]124号已下达金额</t>
    <phoneticPr fontId="10" type="noConversion"/>
  </si>
  <si>
    <t>本次追加下达</t>
    <phoneticPr fontId="10" type="noConversion"/>
  </si>
  <si>
    <t>粤财科教[2020]124号已下达金额</t>
    <phoneticPr fontId="10" type="noConversion"/>
  </si>
  <si>
    <t>本次追加下达</t>
    <phoneticPr fontId="10" type="noConversion"/>
  </si>
  <si>
    <t>附件1</t>
    <phoneticPr fontId="10" type="noConversion"/>
  </si>
  <si>
    <t>附件2</t>
    <phoneticPr fontId="10" type="noConversion"/>
  </si>
  <si>
    <t>清算2020年城乡义务教育公用经费补助资金明细表（县区）</t>
    <phoneticPr fontId="10" type="noConversion"/>
  </si>
  <si>
    <t>清算2020年城乡义务教育公用经费补助资金明细表</t>
    <phoneticPr fontId="10" type="noConversion"/>
  </si>
  <si>
    <t>2020年中小学校舍安全保障长效机制清算资金安排表</t>
  </si>
  <si>
    <t>单位</t>
  </si>
  <si>
    <t>项目资金名称</t>
  </si>
  <si>
    <t>2020年中小学校舍安全保障长效机制清算资金</t>
  </si>
  <si>
    <t>学校排水管道维修改造</t>
  </si>
  <si>
    <t>附表4</t>
    <phoneticPr fontId="10" type="noConversion"/>
  </si>
  <si>
    <t>安排资金（万元）</t>
    <phoneticPr fontId="10" type="noConversion"/>
  </si>
  <si>
    <t>市实验初级中学</t>
    <phoneticPr fontId="10" type="noConversion"/>
  </si>
  <si>
    <t>附件</t>
  </si>
  <si>
    <t>2019年下达资金</t>
  </si>
  <si>
    <t>2019年以前结余资金</t>
  </si>
  <si>
    <t>2019年已发放资金</t>
  </si>
  <si>
    <t>已提前下达2020年资金（汕财文[2020]16号）</t>
  </si>
  <si>
    <t>家庭经济困难寄宿生生活费补助</t>
  </si>
  <si>
    <t>家庭经济困难非寄宿生生活费补助</t>
  </si>
  <si>
    <t>2020年可使用资金</t>
  </si>
  <si>
    <t>2020年需求资金</t>
  </si>
  <si>
    <t>2020年待追加资金</t>
  </si>
  <si>
    <t>2020年需求人数</t>
  </si>
  <si>
    <t>小计</t>
  </si>
  <si>
    <t>中央资金</t>
  </si>
  <si>
    <t>省级资金</t>
  </si>
  <si>
    <t>汕尾市特殊教育学校</t>
  </si>
  <si>
    <t>汕尾市业余体育运动学校</t>
  </si>
  <si>
    <t>新世界中英文学校</t>
  </si>
  <si>
    <t>华师附中汕尾学校（初中）</t>
  </si>
  <si>
    <t>汕尾市教育局</t>
  </si>
  <si>
    <t>市本级小计</t>
    <phoneticPr fontId="10" type="noConversion"/>
  </si>
  <si>
    <t>民办学校，资金拨市教育局</t>
    <phoneticPr fontId="10" type="noConversion"/>
  </si>
  <si>
    <t>汕尾市合计</t>
    <phoneticPr fontId="10" type="noConversion"/>
  </si>
  <si>
    <t>民办学校，资金拨市教育局</t>
    <phoneticPr fontId="10" type="noConversion"/>
  </si>
  <si>
    <t>单位：万元</t>
    <phoneticPr fontId="10" type="noConversion"/>
  </si>
  <si>
    <t>2020年义务教育学生生活费补助资金安排表</t>
    <phoneticPr fontId="10" type="noConversion"/>
  </si>
  <si>
    <t>附件3</t>
    <phoneticPr fontId="10" type="noConversion"/>
  </si>
</sst>
</file>

<file path=xl/styles.xml><?xml version="1.0" encoding="utf-8"?>
<styleSheet xmlns="http://schemas.openxmlformats.org/spreadsheetml/2006/main">
  <numFmts count="13">
    <numFmt numFmtId="176" formatCode="0.00_ "/>
    <numFmt numFmtId="177" formatCode="0_ "/>
    <numFmt numFmtId="178" formatCode="0.00_);[Red]\(0.00\)"/>
    <numFmt numFmtId="179" formatCode="#,##0_ "/>
    <numFmt numFmtId="180" formatCode="0.0000_ "/>
    <numFmt numFmtId="181" formatCode="\-"/>
    <numFmt numFmtId="182" formatCode="#,##0.0000_ "/>
    <numFmt numFmtId="183" formatCode="0.0;[Red]0.0"/>
    <numFmt numFmtId="184" formatCode="0;[Red]0"/>
    <numFmt numFmtId="185" formatCode="#,##0;[Red]#,##0"/>
    <numFmt numFmtId="186" formatCode="#,##0.00;[Red]#,##0.00"/>
    <numFmt numFmtId="187" formatCode="#,##0.000;[Red]#,##0.000"/>
    <numFmt numFmtId="188" formatCode="0.00;[Red]0.00"/>
  </numFmts>
  <fonts count="22"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MS Gothic"/>
      <family val="3"/>
      <charset val="128"/>
    </font>
    <font>
      <sz val="12"/>
      <color indexed="10"/>
      <name val="宋体"/>
      <charset val="134"/>
    </font>
    <font>
      <sz val="14"/>
      <color indexed="8"/>
      <name val="宋体"/>
      <charset val="134"/>
    </font>
    <font>
      <sz val="12"/>
      <name val="MS Gothic"/>
      <family val="3"/>
      <charset val="128"/>
    </font>
    <font>
      <sz val="9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方正小标宋简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1" fillId="0" borderId="0" xfId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1" applyNumberForma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1" fillId="2" borderId="0" xfId="1" applyFill="1">
      <alignment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1" xfId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0" fillId="0" borderId="1" xfId="1" applyFont="1" applyFill="1" applyBorder="1" applyAlignment="1">
      <alignment horizontal="left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1" fillId="3" borderId="1" xfId="1" applyNumberForma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>
      <alignment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7" fillId="0" borderId="0" xfId="0" applyFont="1" applyFill="1">
      <alignment vertical="center"/>
    </xf>
    <xf numFmtId="181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185" fontId="21" fillId="0" borderId="1" xfId="0" applyNumberFormat="1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186" fontId="21" fillId="0" borderId="1" xfId="0" applyNumberFormat="1" applyFont="1" applyFill="1" applyBorder="1" applyAlignment="1">
      <alignment horizontal="center" vertical="center" wrapText="1"/>
    </xf>
    <xf numFmtId="187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horizontal="center" vertical="center" wrapText="1"/>
    </xf>
    <xf numFmtId="183" fontId="21" fillId="0" borderId="1" xfId="0" applyNumberFormat="1" applyFont="1" applyFill="1" applyBorder="1" applyAlignment="1">
      <alignment horizontal="center" vertical="center" wrapText="1"/>
    </xf>
    <xf numFmtId="188" fontId="21" fillId="0" borderId="1" xfId="0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80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_2012年全省义务教育在校生数情况表(报省财政厅）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15"/>
  <sheetViews>
    <sheetView zoomScale="75" zoomScaleNormal="55" workbookViewId="0">
      <pane xSplit="1" ySplit="6" topLeftCell="B7" activePane="bottomRight" state="frozen"/>
      <selection pane="topRight"/>
      <selection pane="bottomLeft"/>
      <selection pane="bottomRight" activeCell="E13" sqref="E13"/>
    </sheetView>
  </sheetViews>
  <sheetFormatPr defaultColWidth="9" defaultRowHeight="14.25"/>
  <cols>
    <col min="1" max="1" width="33.75" style="5" customWidth="1"/>
    <col min="2" max="2" width="9.5" customWidth="1"/>
    <col min="3" max="4" width="9" customWidth="1"/>
    <col min="5" max="6" width="10.25" style="6" customWidth="1"/>
    <col min="7" max="7" width="7.25" style="6" customWidth="1"/>
    <col min="8" max="8" width="13.375" customWidth="1"/>
    <col min="9" max="9" width="11.625" customWidth="1"/>
    <col min="10" max="10" width="12.75" customWidth="1"/>
    <col min="11" max="11" width="9.125" customWidth="1"/>
    <col min="12" max="15" width="12.375" customWidth="1"/>
    <col min="16" max="18" width="13.375" customWidth="1"/>
    <col min="19" max="19" width="12.375" hidden="1" customWidth="1"/>
    <col min="20" max="20" width="12.375" customWidth="1"/>
    <col min="21" max="21" width="10.75" customWidth="1"/>
    <col min="22" max="22" width="9.75" customWidth="1"/>
    <col min="23" max="27" width="10.125" style="4" customWidth="1"/>
    <col min="28" max="28" width="10" style="4" customWidth="1"/>
    <col min="29" max="29" width="23.375" customWidth="1"/>
    <col min="30" max="30" width="9" hidden="1" customWidth="1"/>
  </cols>
  <sheetData>
    <row r="1" spans="1:252" ht="42" customHeight="1">
      <c r="A1" s="46" t="s">
        <v>74</v>
      </c>
    </row>
    <row r="2" spans="1:252" s="1" customFormat="1" ht="51.75" customHeight="1">
      <c r="A2" s="104" t="s">
        <v>77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pans="1:252" s="2" customFormat="1" ht="35.1" customHeight="1">
      <c r="A3" s="84" t="s">
        <v>69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 t="s">
        <v>2</v>
      </c>
      <c r="L3" s="105"/>
      <c r="M3" s="105"/>
      <c r="N3" s="105"/>
      <c r="O3" s="105"/>
      <c r="P3" s="105"/>
      <c r="Q3" s="105"/>
      <c r="R3" s="105"/>
      <c r="S3" s="88" t="s">
        <v>3</v>
      </c>
      <c r="T3" s="88" t="s">
        <v>4</v>
      </c>
      <c r="U3" s="88" t="s">
        <v>5</v>
      </c>
      <c r="V3" s="88" t="s">
        <v>6</v>
      </c>
      <c r="W3" s="92" t="s">
        <v>7</v>
      </c>
      <c r="X3" s="93"/>
      <c r="Y3" s="94"/>
      <c r="Z3" s="98" t="s">
        <v>70</v>
      </c>
      <c r="AA3" s="98" t="s">
        <v>71</v>
      </c>
      <c r="AB3" s="91" t="s">
        <v>8</v>
      </c>
      <c r="AC3" s="106" t="s">
        <v>9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spans="1:252" s="2" customFormat="1" ht="51" customHeight="1">
      <c r="A4" s="85"/>
      <c r="B4" s="103" t="s">
        <v>10</v>
      </c>
      <c r="C4" s="103"/>
      <c r="D4" s="103"/>
      <c r="E4" s="103" t="s">
        <v>11</v>
      </c>
      <c r="F4" s="103"/>
      <c r="G4" s="87" t="s">
        <v>12</v>
      </c>
      <c r="H4" s="103" t="s">
        <v>13</v>
      </c>
      <c r="I4" s="103"/>
      <c r="J4" s="103"/>
      <c r="K4" s="91" t="s">
        <v>14</v>
      </c>
      <c r="L4" s="91" t="s">
        <v>15</v>
      </c>
      <c r="M4" s="91" t="s">
        <v>16</v>
      </c>
      <c r="N4" s="103" t="s">
        <v>11</v>
      </c>
      <c r="O4" s="87" t="s">
        <v>12</v>
      </c>
      <c r="P4" s="103" t="s">
        <v>17</v>
      </c>
      <c r="Q4" s="103"/>
      <c r="R4" s="103"/>
      <c r="S4" s="101"/>
      <c r="T4" s="101"/>
      <c r="U4" s="89"/>
      <c r="V4" s="101"/>
      <c r="W4" s="95"/>
      <c r="X4" s="96"/>
      <c r="Y4" s="97"/>
      <c r="Z4" s="99"/>
      <c r="AA4" s="99"/>
      <c r="AB4" s="91"/>
      <c r="AC4" s="107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spans="1:252" s="3" customFormat="1" ht="54" customHeight="1">
      <c r="A5" s="85"/>
      <c r="B5" s="7" t="s">
        <v>18</v>
      </c>
      <c r="C5" s="7" t="s">
        <v>19</v>
      </c>
      <c r="D5" s="7" t="s">
        <v>20</v>
      </c>
      <c r="E5" s="7" t="s">
        <v>19</v>
      </c>
      <c r="F5" s="7" t="s">
        <v>20</v>
      </c>
      <c r="G5" s="87"/>
      <c r="H5" s="7" t="s">
        <v>18</v>
      </c>
      <c r="I5" s="7" t="s">
        <v>21</v>
      </c>
      <c r="J5" s="7" t="s">
        <v>22</v>
      </c>
      <c r="K5" s="91"/>
      <c r="L5" s="91"/>
      <c r="M5" s="91"/>
      <c r="N5" s="103"/>
      <c r="O5" s="87"/>
      <c r="P5" s="7" t="s">
        <v>18</v>
      </c>
      <c r="Q5" s="7" t="s">
        <v>21</v>
      </c>
      <c r="R5" s="7" t="s">
        <v>22</v>
      </c>
      <c r="S5" s="102"/>
      <c r="T5" s="102"/>
      <c r="U5" s="90"/>
      <c r="V5" s="102"/>
      <c r="W5" s="14" t="s">
        <v>23</v>
      </c>
      <c r="X5" s="14" t="s">
        <v>24</v>
      </c>
      <c r="Y5" s="14" t="s">
        <v>25</v>
      </c>
      <c r="Z5" s="100"/>
      <c r="AA5" s="100"/>
      <c r="AB5" s="91"/>
      <c r="AC5" s="108"/>
    </row>
    <row r="6" spans="1:252" s="3" customFormat="1" ht="90" customHeight="1">
      <c r="A6" s="86"/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10" t="s">
        <v>32</v>
      </c>
      <c r="H6" s="9" t="s">
        <v>33</v>
      </c>
      <c r="I6" s="9" t="s">
        <v>34</v>
      </c>
      <c r="J6" s="9" t="s">
        <v>35</v>
      </c>
      <c r="K6" s="8" t="s">
        <v>36</v>
      </c>
      <c r="L6" s="15" t="s">
        <v>37</v>
      </c>
      <c r="M6" s="8" t="s">
        <v>38</v>
      </c>
      <c r="N6" s="15" t="s">
        <v>39</v>
      </c>
      <c r="O6" s="15" t="s">
        <v>40</v>
      </c>
      <c r="P6" s="16" t="s">
        <v>41</v>
      </c>
      <c r="Q6" s="19" t="s">
        <v>42</v>
      </c>
      <c r="R6" s="8" t="s">
        <v>43</v>
      </c>
      <c r="S6" s="20" t="s">
        <v>44</v>
      </c>
      <c r="T6" s="8" t="s">
        <v>45</v>
      </c>
      <c r="U6" s="15" t="s">
        <v>46</v>
      </c>
      <c r="V6" s="15" t="s">
        <v>47</v>
      </c>
      <c r="W6" s="21"/>
      <c r="X6" s="21"/>
      <c r="Y6" s="21"/>
      <c r="Z6" s="21"/>
      <c r="AA6" s="21"/>
      <c r="AB6" s="23"/>
      <c r="AC6" s="16"/>
    </row>
    <row r="7" spans="1:252" s="4" customFormat="1" ht="69.75" customHeight="1">
      <c r="A7" s="33" t="s">
        <v>48</v>
      </c>
      <c r="B7" s="34">
        <f>B8+B15</f>
        <v>51868</v>
      </c>
      <c r="C7" s="34">
        <f>C8+C15</f>
        <v>36925</v>
      </c>
      <c r="D7" s="34">
        <f>D8+D15</f>
        <v>14943</v>
      </c>
      <c r="E7" s="35">
        <f>SUM(E8)</f>
        <v>1150</v>
      </c>
      <c r="F7" s="35">
        <f>SUM(F8)</f>
        <v>1950</v>
      </c>
      <c r="G7" s="33" t="s">
        <v>49</v>
      </c>
      <c r="H7" s="34">
        <f t="shared" ref="H7:M7" si="0">H8+H15</f>
        <v>7160</v>
      </c>
      <c r="I7" s="34">
        <f t="shared" si="0"/>
        <v>6704</v>
      </c>
      <c r="J7" s="34">
        <f t="shared" si="0"/>
        <v>456</v>
      </c>
      <c r="K7" s="34">
        <f t="shared" si="0"/>
        <v>15</v>
      </c>
      <c r="L7" s="34">
        <f t="shared" si="0"/>
        <v>889</v>
      </c>
      <c r="M7" s="34">
        <f t="shared" si="0"/>
        <v>611</v>
      </c>
      <c r="N7" s="34">
        <v>1150</v>
      </c>
      <c r="O7" s="33" t="s">
        <v>49</v>
      </c>
      <c r="P7" s="34">
        <f>P8+P15</f>
        <v>70</v>
      </c>
      <c r="Q7" s="34">
        <f t="shared" ref="Q7:Y7" si="1">Q8+Q15</f>
        <v>70</v>
      </c>
      <c r="R7" s="34">
        <f t="shared" si="1"/>
        <v>0</v>
      </c>
      <c r="S7" s="34">
        <f t="shared" si="1"/>
        <v>7230</v>
      </c>
      <c r="T7" s="34">
        <f t="shared" si="1"/>
        <v>6774</v>
      </c>
      <c r="U7" s="34">
        <f t="shared" si="1"/>
        <v>6647</v>
      </c>
      <c r="V7" s="34">
        <f t="shared" si="1"/>
        <v>127</v>
      </c>
      <c r="W7" s="34">
        <f t="shared" si="1"/>
        <v>127</v>
      </c>
      <c r="X7" s="34">
        <f t="shared" si="1"/>
        <v>51</v>
      </c>
      <c r="Y7" s="34">
        <f t="shared" si="1"/>
        <v>76</v>
      </c>
      <c r="Z7" s="34">
        <f>Z8+Z15</f>
        <v>51</v>
      </c>
      <c r="AA7" s="34">
        <f>AA8+AA15</f>
        <v>76</v>
      </c>
      <c r="AB7" s="34">
        <f>AB8+AB15</f>
        <v>0</v>
      </c>
      <c r="AC7" s="36"/>
      <c r="AD7" s="4">
        <v>1</v>
      </c>
    </row>
    <row r="8" spans="1:252" s="4" customFormat="1" ht="69" customHeight="1">
      <c r="A8" s="38" t="s">
        <v>68</v>
      </c>
      <c r="B8" s="39">
        <f t="shared" ref="B8:B15" si="2">C8+D8</f>
        <v>7562</v>
      </c>
      <c r="C8" s="40">
        <f>SUM(C9:C14)</f>
        <v>4196</v>
      </c>
      <c r="D8" s="40">
        <f>SUM(D9:D14)</f>
        <v>3366</v>
      </c>
      <c r="E8" s="41">
        <v>1150</v>
      </c>
      <c r="F8" s="41">
        <v>1950</v>
      </c>
      <c r="G8" s="42">
        <v>0.6</v>
      </c>
      <c r="H8" s="39">
        <f>I8+J8</f>
        <v>1139</v>
      </c>
      <c r="I8" s="39">
        <f>ROUND((E8*C8*G8+F8*D8*G8)/10000,0)</f>
        <v>683</v>
      </c>
      <c r="J8" s="39">
        <v>456</v>
      </c>
      <c r="K8" s="39">
        <v>0</v>
      </c>
      <c r="L8" s="39">
        <v>0</v>
      </c>
      <c r="M8" s="39">
        <f>K8*100-L8</f>
        <v>0</v>
      </c>
      <c r="N8" s="39">
        <v>1150</v>
      </c>
      <c r="O8" s="39">
        <v>0.6</v>
      </c>
      <c r="P8" s="39">
        <f>ROUND(M8*N8/10000,0)</f>
        <v>0</v>
      </c>
      <c r="Q8" s="39">
        <f>ROUND(M8*N8*O8/10000,0)</f>
        <v>0</v>
      </c>
      <c r="R8" s="39">
        <f>P8-Q8</f>
        <v>0</v>
      </c>
      <c r="S8" s="39">
        <f>H8+P8</f>
        <v>1139</v>
      </c>
      <c r="T8" s="39">
        <f>I8+Q8</f>
        <v>683</v>
      </c>
      <c r="U8" s="39">
        <v>678</v>
      </c>
      <c r="V8" s="39">
        <f t="shared" ref="V8:V14" si="3">T8-U8</f>
        <v>5</v>
      </c>
      <c r="W8" s="39">
        <v>5</v>
      </c>
      <c r="X8" s="39">
        <v>0</v>
      </c>
      <c r="Y8" s="39">
        <v>5</v>
      </c>
      <c r="Z8" s="39">
        <f>SUM(Z9:Z14)</f>
        <v>0</v>
      </c>
      <c r="AA8" s="39">
        <f>SUM(AA9:AA14)</f>
        <v>5</v>
      </c>
      <c r="AB8" s="39">
        <f>SUM(AB9:AB14)</f>
        <v>0</v>
      </c>
      <c r="AC8" s="43"/>
    </row>
    <row r="9" spans="1:252" s="4" customFormat="1" ht="30.95" customHeight="1">
      <c r="A9" s="37" t="s">
        <v>50</v>
      </c>
      <c r="B9" s="11">
        <f t="shared" si="2"/>
        <v>2987</v>
      </c>
      <c r="C9" s="12">
        <v>2987</v>
      </c>
      <c r="D9" s="12"/>
      <c r="E9" s="13">
        <v>1150</v>
      </c>
      <c r="F9" s="13">
        <v>1950</v>
      </c>
      <c r="G9" s="8">
        <v>0.6</v>
      </c>
      <c r="H9" s="11">
        <f t="shared" ref="H9:H14" si="4">I9+J9</f>
        <v>344</v>
      </c>
      <c r="I9" s="11">
        <v>206</v>
      </c>
      <c r="J9" s="11">
        <v>138</v>
      </c>
      <c r="K9" s="11"/>
      <c r="L9" s="11"/>
      <c r="M9" s="11"/>
      <c r="N9" s="11"/>
      <c r="O9" s="11"/>
      <c r="P9" s="11"/>
      <c r="Q9" s="11"/>
      <c r="R9" s="11"/>
      <c r="S9" s="11"/>
      <c r="T9" s="11">
        <f t="shared" ref="T9:T14" si="5">I9+Q9</f>
        <v>206</v>
      </c>
      <c r="U9" s="11">
        <v>216</v>
      </c>
      <c r="V9" s="11">
        <f t="shared" si="3"/>
        <v>-10</v>
      </c>
      <c r="W9" s="11"/>
      <c r="X9" s="11"/>
      <c r="Y9" s="11"/>
      <c r="Z9" s="11">
        <v>0</v>
      </c>
      <c r="AA9" s="11"/>
      <c r="AB9" s="11">
        <f t="shared" ref="AB9:AB15" si="6">V9-W9</f>
        <v>-10</v>
      </c>
      <c r="AC9" s="24"/>
    </row>
    <row r="10" spans="1:252" s="4" customFormat="1" ht="30.95" customHeight="1">
      <c r="A10" s="37" t="s">
        <v>51</v>
      </c>
      <c r="B10" s="11">
        <f t="shared" si="2"/>
        <v>939</v>
      </c>
      <c r="C10" s="12"/>
      <c r="D10" s="12">
        <v>939</v>
      </c>
      <c r="E10" s="13">
        <v>1150</v>
      </c>
      <c r="F10" s="13">
        <v>1950</v>
      </c>
      <c r="G10" s="8">
        <v>0.6</v>
      </c>
      <c r="H10" s="11">
        <f t="shared" si="4"/>
        <v>183</v>
      </c>
      <c r="I10" s="11">
        <v>110</v>
      </c>
      <c r="J10" s="11">
        <v>73</v>
      </c>
      <c r="K10" s="11"/>
      <c r="L10" s="11"/>
      <c r="M10" s="11"/>
      <c r="N10" s="11"/>
      <c r="O10" s="11"/>
      <c r="P10" s="11"/>
      <c r="Q10" s="11"/>
      <c r="R10" s="11"/>
      <c r="S10" s="11"/>
      <c r="T10" s="11">
        <f t="shared" si="5"/>
        <v>110</v>
      </c>
      <c r="U10" s="11">
        <v>110</v>
      </c>
      <c r="V10" s="11">
        <f t="shared" si="3"/>
        <v>0</v>
      </c>
      <c r="W10" s="11"/>
      <c r="X10" s="11"/>
      <c r="Y10" s="11"/>
      <c r="Z10" s="11">
        <v>0</v>
      </c>
      <c r="AA10" s="11"/>
      <c r="AB10" s="11">
        <f t="shared" si="6"/>
        <v>0</v>
      </c>
      <c r="AC10" s="24"/>
    </row>
    <row r="11" spans="1:252" s="4" customFormat="1" ht="30.95" customHeight="1">
      <c r="A11" s="37" t="s">
        <v>52</v>
      </c>
      <c r="B11" s="11">
        <f t="shared" si="2"/>
        <v>133</v>
      </c>
      <c r="C11" s="12">
        <v>30</v>
      </c>
      <c r="D11" s="12">
        <v>103</v>
      </c>
      <c r="E11" s="13">
        <v>1150</v>
      </c>
      <c r="F11" s="13">
        <v>1950</v>
      </c>
      <c r="G11" s="8">
        <v>0.6</v>
      </c>
      <c r="H11" s="11">
        <f t="shared" si="4"/>
        <v>24</v>
      </c>
      <c r="I11" s="11">
        <v>14</v>
      </c>
      <c r="J11" s="11">
        <v>10</v>
      </c>
      <c r="K11" s="11"/>
      <c r="L11" s="11"/>
      <c r="M11" s="11"/>
      <c r="N11" s="11"/>
      <c r="O11" s="11"/>
      <c r="P11" s="11"/>
      <c r="Q11" s="11"/>
      <c r="R11" s="11"/>
      <c r="S11" s="11"/>
      <c r="T11" s="11">
        <f t="shared" si="5"/>
        <v>14</v>
      </c>
      <c r="U11" s="11">
        <v>25</v>
      </c>
      <c r="V11" s="11">
        <f t="shared" si="3"/>
        <v>-11</v>
      </c>
      <c r="W11" s="11"/>
      <c r="X11" s="11"/>
      <c r="Y11" s="11"/>
      <c r="Z11" s="11">
        <v>0</v>
      </c>
      <c r="AA11" s="11"/>
      <c r="AB11" s="11">
        <f t="shared" si="6"/>
        <v>-11</v>
      </c>
      <c r="AC11" s="24"/>
    </row>
    <row r="12" spans="1:252" s="4" customFormat="1" ht="30.95" customHeight="1">
      <c r="A12" s="37" t="s">
        <v>53</v>
      </c>
      <c r="B12" s="11">
        <f t="shared" si="2"/>
        <v>1022</v>
      </c>
      <c r="C12" s="12">
        <v>1022</v>
      </c>
      <c r="D12" s="12"/>
      <c r="E12" s="13">
        <v>1150</v>
      </c>
      <c r="F12" s="13">
        <v>1950</v>
      </c>
      <c r="G12" s="8">
        <v>0.6</v>
      </c>
      <c r="H12" s="11">
        <f t="shared" si="4"/>
        <v>118</v>
      </c>
      <c r="I12" s="11">
        <v>71</v>
      </c>
      <c r="J12" s="11">
        <v>47</v>
      </c>
      <c r="K12" s="11"/>
      <c r="L12" s="11"/>
      <c r="M12" s="11"/>
      <c r="N12" s="11"/>
      <c r="O12" s="11"/>
      <c r="P12" s="11"/>
      <c r="Q12" s="11"/>
      <c r="R12" s="11"/>
      <c r="S12" s="11"/>
      <c r="T12" s="11">
        <f t="shared" si="5"/>
        <v>71</v>
      </c>
      <c r="U12" s="11">
        <v>71</v>
      </c>
      <c r="V12" s="11">
        <f t="shared" si="3"/>
        <v>0</v>
      </c>
      <c r="W12" s="11"/>
      <c r="X12" s="11"/>
      <c r="Y12" s="11"/>
      <c r="Z12" s="11">
        <v>0</v>
      </c>
      <c r="AA12" s="11"/>
      <c r="AB12" s="11">
        <f t="shared" si="6"/>
        <v>0</v>
      </c>
      <c r="AC12" s="24"/>
    </row>
    <row r="13" spans="1:252" s="4" customFormat="1" ht="30.95" customHeight="1">
      <c r="A13" s="37" t="s">
        <v>54</v>
      </c>
      <c r="B13" s="11">
        <f t="shared" si="2"/>
        <v>157</v>
      </c>
      <c r="C13" s="12">
        <v>157</v>
      </c>
      <c r="D13" s="12"/>
      <c r="E13" s="13">
        <v>1150</v>
      </c>
      <c r="F13" s="13">
        <v>1950</v>
      </c>
      <c r="G13" s="8">
        <v>0.6</v>
      </c>
      <c r="H13" s="11">
        <f t="shared" si="4"/>
        <v>17</v>
      </c>
      <c r="I13" s="11">
        <v>10</v>
      </c>
      <c r="J13" s="11">
        <v>7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si="5"/>
        <v>10</v>
      </c>
      <c r="U13" s="11">
        <v>10</v>
      </c>
      <c r="V13" s="11">
        <f t="shared" si="3"/>
        <v>0</v>
      </c>
      <c r="W13" s="11"/>
      <c r="X13" s="11"/>
      <c r="Y13" s="11"/>
      <c r="Z13" s="11">
        <v>0</v>
      </c>
      <c r="AA13" s="11"/>
      <c r="AB13" s="11">
        <f t="shared" si="6"/>
        <v>0</v>
      </c>
      <c r="AC13" s="24"/>
    </row>
    <row r="14" spans="1:252" s="4" customFormat="1" ht="30.95" customHeight="1">
      <c r="A14" s="37" t="s">
        <v>55</v>
      </c>
      <c r="B14" s="11">
        <f t="shared" si="2"/>
        <v>2324</v>
      </c>
      <c r="C14" s="12"/>
      <c r="D14" s="12">
        <v>2324</v>
      </c>
      <c r="E14" s="13">
        <v>1150</v>
      </c>
      <c r="F14" s="13">
        <v>1950</v>
      </c>
      <c r="G14" s="8">
        <v>0.6</v>
      </c>
      <c r="H14" s="11">
        <f t="shared" si="4"/>
        <v>453</v>
      </c>
      <c r="I14" s="11">
        <v>272</v>
      </c>
      <c r="J14" s="11">
        <v>181</v>
      </c>
      <c r="K14" s="11"/>
      <c r="L14" s="11"/>
      <c r="M14" s="11"/>
      <c r="N14" s="11"/>
      <c r="O14" s="11"/>
      <c r="P14" s="11"/>
      <c r="Q14" s="11"/>
      <c r="R14" s="11"/>
      <c r="S14" s="11"/>
      <c r="T14" s="11">
        <f t="shared" si="5"/>
        <v>272</v>
      </c>
      <c r="U14" s="11">
        <v>246</v>
      </c>
      <c r="V14" s="11">
        <f t="shared" si="3"/>
        <v>26</v>
      </c>
      <c r="W14" s="11">
        <v>5</v>
      </c>
      <c r="X14" s="11"/>
      <c r="Y14" s="11">
        <v>5</v>
      </c>
      <c r="Z14" s="11">
        <v>0</v>
      </c>
      <c r="AA14" s="11">
        <v>5</v>
      </c>
      <c r="AB14" s="11">
        <f t="shared" si="6"/>
        <v>21</v>
      </c>
      <c r="AC14" s="24"/>
    </row>
    <row r="15" spans="1:252" s="4" customFormat="1" ht="48" customHeight="1">
      <c r="A15" s="42" t="s">
        <v>56</v>
      </c>
      <c r="B15" s="39">
        <f t="shared" si="2"/>
        <v>44306</v>
      </c>
      <c r="C15" s="40">
        <v>32729</v>
      </c>
      <c r="D15" s="40">
        <v>11577</v>
      </c>
      <c r="E15" s="41">
        <v>1150</v>
      </c>
      <c r="F15" s="41">
        <v>1950</v>
      </c>
      <c r="G15" s="42">
        <v>1</v>
      </c>
      <c r="H15" s="39">
        <f>ROUND((C15*E15+D15*F15)/10000,0)</f>
        <v>6021</v>
      </c>
      <c r="I15" s="39">
        <f>ROUND((E15*C15*G15+F15*D15*G15)/10000,0)</f>
        <v>6021</v>
      </c>
      <c r="J15" s="39">
        <f>H15-I15</f>
        <v>0</v>
      </c>
      <c r="K15" s="44">
        <v>15</v>
      </c>
      <c r="L15" s="44">
        <v>889</v>
      </c>
      <c r="M15" s="39">
        <f>K15*100-L15</f>
        <v>611</v>
      </c>
      <c r="N15" s="39">
        <v>1150</v>
      </c>
      <c r="O15" s="39">
        <v>1</v>
      </c>
      <c r="P15" s="39">
        <f>ROUND(M15*N15/10000,0)</f>
        <v>70</v>
      </c>
      <c r="Q15" s="39">
        <f>ROUND(M15*N15*O15/10000,0)</f>
        <v>70</v>
      </c>
      <c r="R15" s="39">
        <f>P15-Q15</f>
        <v>0</v>
      </c>
      <c r="S15" s="39">
        <f>H15+P15</f>
        <v>6091</v>
      </c>
      <c r="T15" s="39">
        <f>I15+Q15</f>
        <v>6091</v>
      </c>
      <c r="U15" s="39">
        <v>5969</v>
      </c>
      <c r="V15" s="39">
        <f>T15-U15</f>
        <v>122</v>
      </c>
      <c r="W15" s="39">
        <v>122</v>
      </c>
      <c r="X15" s="39">
        <v>51</v>
      </c>
      <c r="Y15" s="39">
        <v>71</v>
      </c>
      <c r="Z15" s="39">
        <v>51</v>
      </c>
      <c r="AA15" s="39">
        <v>71</v>
      </c>
      <c r="AB15" s="39">
        <f t="shared" si="6"/>
        <v>0</v>
      </c>
      <c r="AC15" s="43"/>
    </row>
  </sheetData>
  <mergeCells count="23">
    <mergeCell ref="A2:AC2"/>
    <mergeCell ref="B3:J3"/>
    <mergeCell ref="K3:R3"/>
    <mergeCell ref="B4:D4"/>
    <mergeCell ref="E4:F4"/>
    <mergeCell ref="H4:J4"/>
    <mergeCell ref="AB3:AB5"/>
    <mergeCell ref="AC3:AC5"/>
    <mergeCell ref="W3:Y4"/>
    <mergeCell ref="K4:K5"/>
    <mergeCell ref="AA3:AA5"/>
    <mergeCell ref="S3:S5"/>
    <mergeCell ref="T3:T5"/>
    <mergeCell ref="Z3:Z5"/>
    <mergeCell ref="P4:R4"/>
    <mergeCell ref="V3:V5"/>
    <mergeCell ref="N4:N5"/>
    <mergeCell ref="A3:A6"/>
    <mergeCell ref="G4:G5"/>
    <mergeCell ref="O4:O5"/>
    <mergeCell ref="U3:U5"/>
    <mergeCell ref="L4:L5"/>
    <mergeCell ref="M4:M5"/>
  </mergeCells>
  <phoneticPr fontId="10" type="noConversion"/>
  <printOptions horizontalCentered="1"/>
  <pageMargins left="0.15625" right="7.7777777777777807E-2" top="0.74791666666666701" bottom="0.74791666666666701" header="0.31388888888888899" footer="0.31388888888888899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R13"/>
  <sheetViews>
    <sheetView zoomScale="75" workbookViewId="0">
      <selection activeCell="F23" sqref="F23"/>
    </sheetView>
  </sheetViews>
  <sheetFormatPr defaultColWidth="9" defaultRowHeight="14.25"/>
  <cols>
    <col min="1" max="1" width="26.125" style="5" customWidth="1"/>
    <col min="2" max="2" width="9.5" customWidth="1"/>
    <col min="3" max="4" width="9" customWidth="1"/>
    <col min="5" max="5" width="8.875" style="6" customWidth="1"/>
    <col min="6" max="6" width="9.375" style="6" customWidth="1"/>
    <col min="7" max="7" width="7.25" style="6" customWidth="1"/>
    <col min="8" max="8" width="13.375" customWidth="1"/>
    <col min="9" max="9" width="11.625" customWidth="1"/>
    <col min="10" max="10" width="12.75" customWidth="1"/>
    <col min="11" max="11" width="9.125" customWidth="1"/>
    <col min="12" max="13" width="12.375" customWidth="1"/>
    <col min="14" max="14" width="10.125" customWidth="1"/>
    <col min="15" max="15" width="8.375" customWidth="1"/>
    <col min="16" max="16" width="10.125" customWidth="1"/>
    <col min="17" max="17" width="11.25" customWidth="1"/>
    <col min="18" max="18" width="10.875" customWidth="1"/>
    <col min="19" max="19" width="12.375" hidden="1" customWidth="1"/>
    <col min="20" max="22" width="12.375" customWidth="1"/>
    <col min="23" max="28" width="10" style="4" customWidth="1"/>
    <col min="29" max="29" width="23.375" customWidth="1"/>
    <col min="30" max="30" width="9" hidden="1" customWidth="1"/>
  </cols>
  <sheetData>
    <row r="1" spans="1:252" ht="22.5" customHeight="1">
      <c r="A1" s="45" t="s">
        <v>75</v>
      </c>
    </row>
    <row r="2" spans="1:252" s="1" customFormat="1" ht="51.75" customHeight="1">
      <c r="A2" s="104" t="s">
        <v>76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pans="1:252" s="2" customFormat="1" ht="35.1" customHeight="1">
      <c r="A3" s="84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 t="s">
        <v>2</v>
      </c>
      <c r="L3" s="105"/>
      <c r="M3" s="105"/>
      <c r="N3" s="105"/>
      <c r="O3" s="105"/>
      <c r="P3" s="105"/>
      <c r="Q3" s="105"/>
      <c r="R3" s="105"/>
      <c r="S3" s="88" t="s">
        <v>3</v>
      </c>
      <c r="T3" s="88" t="s">
        <v>4</v>
      </c>
      <c r="U3" s="88" t="s">
        <v>5</v>
      </c>
      <c r="V3" s="88" t="s">
        <v>6</v>
      </c>
      <c r="W3" s="92" t="s">
        <v>7</v>
      </c>
      <c r="X3" s="93"/>
      <c r="Y3" s="94"/>
      <c r="Z3" s="98" t="s">
        <v>72</v>
      </c>
      <c r="AA3" s="98" t="s">
        <v>73</v>
      </c>
      <c r="AB3" s="91" t="s">
        <v>8</v>
      </c>
      <c r="AC3" s="106" t="s">
        <v>9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spans="1:252" s="2" customFormat="1" ht="51" customHeight="1">
      <c r="A4" s="85"/>
      <c r="B4" s="103" t="s">
        <v>10</v>
      </c>
      <c r="C4" s="103"/>
      <c r="D4" s="103"/>
      <c r="E4" s="103" t="s">
        <v>11</v>
      </c>
      <c r="F4" s="103"/>
      <c r="G4" s="87" t="s">
        <v>12</v>
      </c>
      <c r="H4" s="103" t="s">
        <v>13</v>
      </c>
      <c r="I4" s="103"/>
      <c r="J4" s="103"/>
      <c r="K4" s="91" t="s">
        <v>14</v>
      </c>
      <c r="L4" s="91" t="s">
        <v>15</v>
      </c>
      <c r="M4" s="91" t="s">
        <v>16</v>
      </c>
      <c r="N4" s="103" t="s">
        <v>11</v>
      </c>
      <c r="O4" s="87" t="s">
        <v>12</v>
      </c>
      <c r="P4" s="103" t="s">
        <v>17</v>
      </c>
      <c r="Q4" s="103"/>
      <c r="R4" s="103"/>
      <c r="S4" s="101"/>
      <c r="T4" s="101"/>
      <c r="U4" s="89"/>
      <c r="V4" s="101"/>
      <c r="W4" s="95"/>
      <c r="X4" s="96"/>
      <c r="Y4" s="97"/>
      <c r="Z4" s="99"/>
      <c r="AA4" s="99"/>
      <c r="AB4" s="91"/>
      <c r="AC4" s="107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spans="1:252" s="3" customFormat="1" ht="54" customHeight="1">
      <c r="A5" s="86"/>
      <c r="B5" s="7" t="s">
        <v>18</v>
      </c>
      <c r="C5" s="7" t="s">
        <v>19</v>
      </c>
      <c r="D5" s="7" t="s">
        <v>20</v>
      </c>
      <c r="E5" s="7" t="s">
        <v>19</v>
      </c>
      <c r="F5" s="7" t="s">
        <v>20</v>
      </c>
      <c r="G5" s="87"/>
      <c r="H5" s="7" t="s">
        <v>18</v>
      </c>
      <c r="I5" s="7" t="s">
        <v>21</v>
      </c>
      <c r="J5" s="7" t="s">
        <v>22</v>
      </c>
      <c r="K5" s="91"/>
      <c r="L5" s="91"/>
      <c r="M5" s="91"/>
      <c r="N5" s="103"/>
      <c r="O5" s="87"/>
      <c r="P5" s="7" t="s">
        <v>18</v>
      </c>
      <c r="Q5" s="7" t="s">
        <v>21</v>
      </c>
      <c r="R5" s="7" t="s">
        <v>22</v>
      </c>
      <c r="S5" s="102"/>
      <c r="T5" s="102"/>
      <c r="U5" s="90"/>
      <c r="V5" s="102"/>
      <c r="W5" s="14" t="s">
        <v>23</v>
      </c>
      <c r="X5" s="14" t="s">
        <v>24</v>
      </c>
      <c r="Y5" s="14" t="s">
        <v>25</v>
      </c>
      <c r="Z5" s="100"/>
      <c r="AA5" s="100"/>
      <c r="AB5" s="91"/>
      <c r="AC5" s="108"/>
    </row>
    <row r="6" spans="1:252" s="3" customFormat="1" ht="81" customHeight="1">
      <c r="A6" s="8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10" t="s">
        <v>32</v>
      </c>
      <c r="H6" s="9" t="s">
        <v>33</v>
      </c>
      <c r="I6" s="9" t="s">
        <v>34</v>
      </c>
      <c r="J6" s="9" t="s">
        <v>35</v>
      </c>
      <c r="K6" s="8" t="s">
        <v>36</v>
      </c>
      <c r="L6" s="15" t="s">
        <v>37</v>
      </c>
      <c r="M6" s="8" t="s">
        <v>38</v>
      </c>
      <c r="N6" s="15" t="s">
        <v>39</v>
      </c>
      <c r="O6" s="15" t="s">
        <v>40</v>
      </c>
      <c r="P6" s="16" t="s">
        <v>41</v>
      </c>
      <c r="Q6" s="19" t="s">
        <v>42</v>
      </c>
      <c r="R6" s="8" t="s">
        <v>43</v>
      </c>
      <c r="S6" s="20" t="s">
        <v>44</v>
      </c>
      <c r="T6" s="8" t="s">
        <v>45</v>
      </c>
      <c r="U6" s="15" t="s">
        <v>46</v>
      </c>
      <c r="V6" s="15" t="s">
        <v>47</v>
      </c>
      <c r="W6" s="21"/>
      <c r="X6" s="21"/>
      <c r="Y6" s="21"/>
      <c r="Z6" s="21"/>
      <c r="AA6" s="21"/>
      <c r="AB6" s="23"/>
      <c r="AC6" s="16"/>
    </row>
    <row r="7" spans="1:252" s="4" customFormat="1" ht="30.95" customHeight="1">
      <c r="A7" s="27" t="s">
        <v>57</v>
      </c>
      <c r="B7" s="28">
        <f t="shared" ref="B7:B12" si="0">C7+D7</f>
        <v>124108</v>
      </c>
      <c r="C7" s="29">
        <v>89349</v>
      </c>
      <c r="D7" s="29">
        <v>34759</v>
      </c>
      <c r="E7" s="30">
        <v>1150</v>
      </c>
      <c r="F7" s="30">
        <v>1950</v>
      </c>
      <c r="G7" s="27">
        <v>1</v>
      </c>
      <c r="H7" s="28">
        <f t="shared" ref="H7:H13" si="1">ROUND((C7*E7+D7*F7)/10000,0)</f>
        <v>17053</v>
      </c>
      <c r="I7" s="28">
        <f t="shared" ref="I7:I13" si="2">ROUND((E7*C7*G7+F7*D7*G7)/10000,0)</f>
        <v>17053</v>
      </c>
      <c r="J7" s="28">
        <f>H7-I7</f>
        <v>0</v>
      </c>
      <c r="K7" s="31">
        <v>37</v>
      </c>
      <c r="L7" s="31">
        <v>2182</v>
      </c>
      <c r="M7" s="28">
        <f t="shared" ref="M7:M13" si="3">K7*100-L7</f>
        <v>1518</v>
      </c>
      <c r="N7" s="28">
        <v>1150</v>
      </c>
      <c r="O7" s="28">
        <v>1</v>
      </c>
      <c r="P7" s="28">
        <f t="shared" ref="P7:P13" si="4">ROUND(M7*N7/10000,0)</f>
        <v>175</v>
      </c>
      <c r="Q7" s="28">
        <f t="shared" ref="Q7:Q13" si="5">ROUND(M7*N7*O7/10000,0)</f>
        <v>175</v>
      </c>
      <c r="R7" s="28">
        <f t="shared" ref="R7:R13" si="6">P7-Q7</f>
        <v>0</v>
      </c>
      <c r="S7" s="28">
        <f>H7+P7</f>
        <v>17228</v>
      </c>
      <c r="T7" s="28">
        <f>I7+Q7</f>
        <v>17228</v>
      </c>
      <c r="U7" s="28">
        <v>16698</v>
      </c>
      <c r="V7" s="28">
        <f t="shared" ref="V7:V12" si="7">T7-U7</f>
        <v>530</v>
      </c>
      <c r="W7" s="28">
        <v>530</v>
      </c>
      <c r="X7" s="28">
        <v>222</v>
      </c>
      <c r="Y7" s="28">
        <v>308</v>
      </c>
      <c r="Z7" s="28">
        <f>Z8+Z9</f>
        <v>222</v>
      </c>
      <c r="AA7" s="28">
        <f>AA8+AA9</f>
        <v>308</v>
      </c>
      <c r="AB7" s="28">
        <f t="shared" ref="AB7:AB12" si="8">V7-W7</f>
        <v>0</v>
      </c>
      <c r="AC7" s="32"/>
    </row>
    <row r="8" spans="1:252" s="4" customFormat="1" ht="30.95" customHeight="1">
      <c r="A8" s="26" t="s">
        <v>58</v>
      </c>
      <c r="B8" s="11">
        <f t="shared" si="0"/>
        <v>118421</v>
      </c>
      <c r="C8" s="12">
        <v>85251</v>
      </c>
      <c r="D8" s="12">
        <v>33170</v>
      </c>
      <c r="E8" s="13">
        <v>1150</v>
      </c>
      <c r="F8" s="13">
        <v>1950</v>
      </c>
      <c r="G8" s="8">
        <v>1</v>
      </c>
      <c r="H8" s="11">
        <f t="shared" si="1"/>
        <v>16272</v>
      </c>
      <c r="I8" s="11">
        <f t="shared" si="2"/>
        <v>16272</v>
      </c>
      <c r="J8" s="18"/>
      <c r="K8" s="17">
        <v>32</v>
      </c>
      <c r="L8" s="17">
        <v>1917</v>
      </c>
      <c r="M8" s="11">
        <f t="shared" si="3"/>
        <v>1283</v>
      </c>
      <c r="N8" s="11">
        <v>1150</v>
      </c>
      <c r="O8" s="11">
        <v>1</v>
      </c>
      <c r="P8" s="11">
        <f t="shared" si="4"/>
        <v>148</v>
      </c>
      <c r="Q8" s="11">
        <f t="shared" si="5"/>
        <v>148</v>
      </c>
      <c r="R8" s="11">
        <f t="shared" si="6"/>
        <v>0</v>
      </c>
      <c r="S8" s="11"/>
      <c r="T8" s="11">
        <f t="shared" ref="T8:T13" si="9">I8+Q8</f>
        <v>16420</v>
      </c>
      <c r="U8" s="11">
        <v>15872</v>
      </c>
      <c r="V8" s="11">
        <f t="shared" si="7"/>
        <v>548</v>
      </c>
      <c r="W8" s="11">
        <v>530</v>
      </c>
      <c r="X8" s="11">
        <v>222</v>
      </c>
      <c r="Y8" s="11">
        <v>308</v>
      </c>
      <c r="Z8" s="11">
        <v>222</v>
      </c>
      <c r="AA8" s="11">
        <v>308</v>
      </c>
      <c r="AB8" s="11">
        <f t="shared" si="8"/>
        <v>18</v>
      </c>
      <c r="AC8" s="25" t="s">
        <v>64</v>
      </c>
    </row>
    <row r="9" spans="1:252" s="4" customFormat="1" ht="30.95" customHeight="1">
      <c r="A9" s="26" t="s">
        <v>59</v>
      </c>
      <c r="B9" s="11">
        <f t="shared" si="0"/>
        <v>5687</v>
      </c>
      <c r="C9" s="12">
        <v>4098</v>
      </c>
      <c r="D9" s="12">
        <v>1589</v>
      </c>
      <c r="E9" s="13">
        <v>1150</v>
      </c>
      <c r="F9" s="13">
        <v>1950</v>
      </c>
      <c r="G9" s="8">
        <v>1</v>
      </c>
      <c r="H9" s="11">
        <f t="shared" si="1"/>
        <v>781</v>
      </c>
      <c r="I9" s="11">
        <f t="shared" si="2"/>
        <v>781</v>
      </c>
      <c r="J9" s="18"/>
      <c r="K9" s="17">
        <v>5</v>
      </c>
      <c r="L9" s="17">
        <v>265</v>
      </c>
      <c r="M9" s="11">
        <f t="shared" si="3"/>
        <v>235</v>
      </c>
      <c r="N9" s="11">
        <v>1150</v>
      </c>
      <c r="O9" s="11">
        <v>1</v>
      </c>
      <c r="P9" s="11">
        <f t="shared" si="4"/>
        <v>27</v>
      </c>
      <c r="Q9" s="11">
        <f t="shared" si="5"/>
        <v>27</v>
      </c>
      <c r="R9" s="11">
        <f t="shared" si="6"/>
        <v>0</v>
      </c>
      <c r="S9" s="11"/>
      <c r="T9" s="11">
        <f t="shared" si="9"/>
        <v>808</v>
      </c>
      <c r="U9" s="11">
        <v>826</v>
      </c>
      <c r="V9" s="11">
        <f t="shared" si="7"/>
        <v>-18</v>
      </c>
      <c r="W9" s="11"/>
      <c r="X9" s="11"/>
      <c r="Y9" s="11"/>
      <c r="Z9" s="11"/>
      <c r="AA9" s="11"/>
      <c r="AB9" s="11">
        <f t="shared" si="8"/>
        <v>-18</v>
      </c>
      <c r="AC9" s="25" t="s">
        <v>65</v>
      </c>
    </row>
    <row r="10" spans="1:252" s="4" customFormat="1" ht="30.95" customHeight="1">
      <c r="A10" s="27" t="s">
        <v>60</v>
      </c>
      <c r="B10" s="28">
        <f t="shared" si="0"/>
        <v>182733</v>
      </c>
      <c r="C10" s="28">
        <v>124924</v>
      </c>
      <c r="D10" s="28">
        <v>57809</v>
      </c>
      <c r="E10" s="30">
        <v>1150</v>
      </c>
      <c r="F10" s="30">
        <v>1950</v>
      </c>
      <c r="G10" s="27">
        <v>1</v>
      </c>
      <c r="H10" s="28">
        <f t="shared" si="1"/>
        <v>25639</v>
      </c>
      <c r="I10" s="28">
        <f t="shared" si="2"/>
        <v>25639</v>
      </c>
      <c r="J10" s="28">
        <f>H10-I10</f>
        <v>0</v>
      </c>
      <c r="K10" s="28">
        <v>89</v>
      </c>
      <c r="L10" s="28">
        <v>6242</v>
      </c>
      <c r="M10" s="28">
        <f t="shared" si="3"/>
        <v>2658</v>
      </c>
      <c r="N10" s="28">
        <v>1150</v>
      </c>
      <c r="O10" s="28">
        <v>1</v>
      </c>
      <c r="P10" s="28">
        <f t="shared" si="4"/>
        <v>306</v>
      </c>
      <c r="Q10" s="28">
        <f t="shared" si="5"/>
        <v>306</v>
      </c>
      <c r="R10" s="28">
        <f t="shared" si="6"/>
        <v>0</v>
      </c>
      <c r="S10" s="28">
        <f>H10+P10</f>
        <v>25945</v>
      </c>
      <c r="T10" s="28">
        <f t="shared" si="9"/>
        <v>25945</v>
      </c>
      <c r="U10" s="28">
        <v>25761</v>
      </c>
      <c r="V10" s="28">
        <f t="shared" si="7"/>
        <v>184</v>
      </c>
      <c r="W10" s="28">
        <v>184</v>
      </c>
      <c r="X10" s="28">
        <v>77</v>
      </c>
      <c r="Y10" s="28">
        <v>107</v>
      </c>
      <c r="Z10" s="28">
        <f>Z11+Z12</f>
        <v>77</v>
      </c>
      <c r="AA10" s="28">
        <f>AA11+AA12</f>
        <v>107</v>
      </c>
      <c r="AB10" s="28">
        <f t="shared" si="8"/>
        <v>0</v>
      </c>
      <c r="AC10" s="32"/>
    </row>
    <row r="11" spans="1:252" s="4" customFormat="1" ht="30.95" customHeight="1">
      <c r="A11" s="26" t="s">
        <v>61</v>
      </c>
      <c r="B11" s="11">
        <f t="shared" si="0"/>
        <v>179873</v>
      </c>
      <c r="C11" s="11">
        <v>123061</v>
      </c>
      <c r="D11" s="11">
        <v>56812</v>
      </c>
      <c r="E11" s="13">
        <v>1150</v>
      </c>
      <c r="F11" s="13">
        <v>1950</v>
      </c>
      <c r="G11" s="8">
        <v>1</v>
      </c>
      <c r="H11" s="11">
        <f t="shared" si="1"/>
        <v>25230</v>
      </c>
      <c r="I11" s="11">
        <f t="shared" si="2"/>
        <v>25230</v>
      </c>
      <c r="J11" s="11"/>
      <c r="K11" s="11">
        <v>88</v>
      </c>
      <c r="L11" s="11">
        <v>6190</v>
      </c>
      <c r="M11" s="11">
        <f t="shared" si="3"/>
        <v>2610</v>
      </c>
      <c r="N11" s="11">
        <v>1150</v>
      </c>
      <c r="O11" s="11">
        <v>1</v>
      </c>
      <c r="P11" s="11">
        <f t="shared" si="4"/>
        <v>300</v>
      </c>
      <c r="Q11" s="11">
        <f t="shared" si="5"/>
        <v>300</v>
      </c>
      <c r="R11" s="11">
        <f t="shared" si="6"/>
        <v>0</v>
      </c>
      <c r="S11" s="11"/>
      <c r="T11" s="11">
        <f t="shared" si="9"/>
        <v>25530</v>
      </c>
      <c r="U11" s="11">
        <v>25316</v>
      </c>
      <c r="V11" s="11">
        <f t="shared" si="7"/>
        <v>214</v>
      </c>
      <c r="W11" s="11">
        <v>184</v>
      </c>
      <c r="X11" s="11">
        <v>77</v>
      </c>
      <c r="Y11" s="11">
        <v>107</v>
      </c>
      <c r="Z11" s="11">
        <v>77</v>
      </c>
      <c r="AA11" s="11">
        <v>107</v>
      </c>
      <c r="AB11" s="11">
        <f t="shared" si="8"/>
        <v>30</v>
      </c>
      <c r="AC11" s="25" t="s">
        <v>64</v>
      </c>
    </row>
    <row r="12" spans="1:252" s="4" customFormat="1" ht="35.1" customHeight="1">
      <c r="A12" s="26" t="s">
        <v>62</v>
      </c>
      <c r="B12" s="11">
        <f t="shared" si="0"/>
        <v>2860</v>
      </c>
      <c r="C12" s="11">
        <v>1863</v>
      </c>
      <c r="D12" s="11">
        <v>997</v>
      </c>
      <c r="E12" s="13">
        <v>1150</v>
      </c>
      <c r="F12" s="13">
        <v>1950</v>
      </c>
      <c r="G12" s="8">
        <v>1</v>
      </c>
      <c r="H12" s="11">
        <f t="shared" si="1"/>
        <v>409</v>
      </c>
      <c r="I12" s="11">
        <f t="shared" si="2"/>
        <v>409</v>
      </c>
      <c r="J12" s="11"/>
      <c r="K12" s="11">
        <v>1</v>
      </c>
      <c r="L12" s="11">
        <v>52</v>
      </c>
      <c r="M12" s="11">
        <f t="shared" si="3"/>
        <v>48</v>
      </c>
      <c r="N12" s="11">
        <v>1150</v>
      </c>
      <c r="O12" s="11">
        <v>1</v>
      </c>
      <c r="P12" s="11">
        <f t="shared" si="4"/>
        <v>6</v>
      </c>
      <c r="Q12" s="11">
        <f t="shared" si="5"/>
        <v>6</v>
      </c>
      <c r="R12" s="11">
        <f t="shared" si="6"/>
        <v>0</v>
      </c>
      <c r="S12" s="11"/>
      <c r="T12" s="11">
        <f t="shared" si="9"/>
        <v>415</v>
      </c>
      <c r="U12" s="11">
        <v>445</v>
      </c>
      <c r="V12" s="11">
        <f t="shared" si="7"/>
        <v>-30</v>
      </c>
      <c r="W12" s="11"/>
      <c r="X12" s="11"/>
      <c r="Y12" s="11"/>
      <c r="Z12" s="11"/>
      <c r="AA12" s="11"/>
      <c r="AB12" s="11">
        <f t="shared" si="8"/>
        <v>-30</v>
      </c>
      <c r="AC12" s="25" t="s">
        <v>66</v>
      </c>
    </row>
    <row r="13" spans="1:252" s="4" customFormat="1" ht="30.95" customHeight="1">
      <c r="A13" s="27" t="s">
        <v>63</v>
      </c>
      <c r="B13" s="28">
        <f>C13+D13</f>
        <v>36490</v>
      </c>
      <c r="C13" s="28">
        <v>25252</v>
      </c>
      <c r="D13" s="28">
        <v>11238</v>
      </c>
      <c r="E13" s="30">
        <v>1150</v>
      </c>
      <c r="F13" s="30">
        <v>1950</v>
      </c>
      <c r="G13" s="27">
        <v>1</v>
      </c>
      <c r="H13" s="28">
        <f t="shared" si="1"/>
        <v>5095</v>
      </c>
      <c r="I13" s="28">
        <f t="shared" si="2"/>
        <v>5095</v>
      </c>
      <c r="J13" s="28">
        <f>H13-I13</f>
        <v>0</v>
      </c>
      <c r="K13" s="28">
        <v>23</v>
      </c>
      <c r="L13" s="28">
        <v>1667</v>
      </c>
      <c r="M13" s="28">
        <f t="shared" si="3"/>
        <v>633</v>
      </c>
      <c r="N13" s="28">
        <v>1150</v>
      </c>
      <c r="O13" s="28">
        <v>1</v>
      </c>
      <c r="P13" s="28">
        <f t="shared" si="4"/>
        <v>73</v>
      </c>
      <c r="Q13" s="28">
        <f t="shared" si="5"/>
        <v>73</v>
      </c>
      <c r="R13" s="28">
        <f t="shared" si="6"/>
        <v>0</v>
      </c>
      <c r="S13" s="28">
        <f>H13+P13</f>
        <v>5168</v>
      </c>
      <c r="T13" s="28">
        <f t="shared" si="9"/>
        <v>5168</v>
      </c>
      <c r="U13" s="28">
        <v>5111</v>
      </c>
      <c r="V13" s="28">
        <f>T13-U13</f>
        <v>57</v>
      </c>
      <c r="W13" s="28">
        <v>57</v>
      </c>
      <c r="X13" s="28">
        <v>24</v>
      </c>
      <c r="Y13" s="28">
        <v>33</v>
      </c>
      <c r="Z13" s="28">
        <v>24</v>
      </c>
      <c r="AA13" s="28">
        <v>33</v>
      </c>
      <c r="AB13" s="28">
        <f>V13-W13</f>
        <v>0</v>
      </c>
      <c r="AC13" s="25" t="s">
        <v>67</v>
      </c>
    </row>
  </sheetData>
  <mergeCells count="23">
    <mergeCell ref="H4:J4"/>
    <mergeCell ref="K4:K5"/>
    <mergeCell ref="O4:O5"/>
    <mergeCell ref="A2:AC2"/>
    <mergeCell ref="A3:A5"/>
    <mergeCell ref="B3:J3"/>
    <mergeCell ref="K3:R3"/>
    <mergeCell ref="S3:S5"/>
    <mergeCell ref="T3:T5"/>
    <mergeCell ref="M4:M5"/>
    <mergeCell ref="N4:N5"/>
    <mergeCell ref="G4:G5"/>
    <mergeCell ref="U3:U5"/>
    <mergeCell ref="AA3:AA5"/>
    <mergeCell ref="AC3:AC5"/>
    <mergeCell ref="B4:D4"/>
    <mergeCell ref="E4:F4"/>
    <mergeCell ref="AB3:AB5"/>
    <mergeCell ref="L4:L5"/>
    <mergeCell ref="P4:R4"/>
    <mergeCell ref="Z3:Z5"/>
    <mergeCell ref="V3:V5"/>
    <mergeCell ref="W3:Y4"/>
  </mergeCells>
  <phoneticPr fontId="10" type="noConversion"/>
  <pageMargins left="0.75" right="0.75" top="1" bottom="1" header="0.5" footer="0.5"/>
  <pageSetup paperSize="8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8"/>
  <sheetViews>
    <sheetView topLeftCell="A2" workbookViewId="0">
      <selection activeCell="V7" sqref="V7"/>
    </sheetView>
  </sheetViews>
  <sheetFormatPr defaultRowHeight="20.100000000000001" customHeight="1"/>
  <cols>
    <col min="1" max="1" width="19" style="53" customWidth="1"/>
    <col min="2" max="2" width="8.625" style="53" customWidth="1"/>
    <col min="3" max="3" width="7" style="53" customWidth="1"/>
    <col min="4" max="4" width="8.375" style="53" customWidth="1"/>
    <col min="5" max="5" width="9.125" style="53" customWidth="1"/>
    <col min="6" max="6" width="8.125" style="53" customWidth="1"/>
    <col min="7" max="7" width="8.25" style="53" customWidth="1"/>
    <col min="8" max="9" width="7.625" style="53" customWidth="1"/>
    <col min="10" max="10" width="6.75" style="53" customWidth="1"/>
    <col min="11" max="11" width="7.75" style="53" customWidth="1"/>
    <col min="12" max="12" width="9.625" style="53" customWidth="1"/>
    <col min="13" max="13" width="6.125" style="53" customWidth="1"/>
    <col min="14" max="14" width="8.375" style="53" customWidth="1"/>
    <col min="15" max="16" width="9.75" style="53" customWidth="1"/>
    <col min="17" max="17" width="8.125" style="53" customWidth="1"/>
    <col min="18" max="18" width="11.125" style="53" customWidth="1"/>
    <col min="19" max="19" width="11" style="53" customWidth="1"/>
    <col min="20" max="16384" width="9" style="53"/>
  </cols>
  <sheetData>
    <row r="1" spans="1:20" ht="20.100000000000001" hidden="1" customHeight="1">
      <c r="A1" s="49" t="s">
        <v>86</v>
      </c>
      <c r="B1" s="49"/>
      <c r="C1" s="49"/>
      <c r="D1" s="49"/>
      <c r="E1" s="49"/>
      <c r="F1" s="49"/>
      <c r="G1" s="49"/>
      <c r="H1" s="50"/>
      <c r="I1" s="50"/>
      <c r="J1" s="51"/>
      <c r="K1" s="51"/>
      <c r="L1" s="50"/>
      <c r="M1" s="50"/>
      <c r="N1" s="51"/>
      <c r="O1" s="51"/>
      <c r="P1" s="52"/>
      <c r="Q1" s="52"/>
      <c r="R1" s="52"/>
    </row>
    <row r="2" spans="1:20" ht="20.100000000000001" customHeight="1">
      <c r="A2" s="49" t="s">
        <v>111</v>
      </c>
      <c r="B2" s="49"/>
      <c r="C2" s="49"/>
      <c r="D2" s="49"/>
      <c r="E2" s="49"/>
      <c r="F2" s="49"/>
      <c r="G2" s="49"/>
      <c r="H2" s="50"/>
      <c r="I2" s="50"/>
      <c r="J2" s="51"/>
      <c r="K2" s="51"/>
      <c r="L2" s="50"/>
      <c r="M2" s="50"/>
      <c r="N2" s="51"/>
      <c r="O2" s="51"/>
      <c r="P2" s="52"/>
      <c r="Q2" s="52"/>
      <c r="R2" s="52"/>
    </row>
    <row r="3" spans="1:20" ht="40.5" customHeight="1">
      <c r="A3" s="113" t="s">
        <v>110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20" ht="30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4" t="s">
        <v>109</v>
      </c>
    </row>
    <row r="5" spans="1:20" ht="35.1" customHeight="1">
      <c r="A5" s="114" t="s">
        <v>0</v>
      </c>
      <c r="B5" s="112" t="s">
        <v>87</v>
      </c>
      <c r="C5" s="112" t="s">
        <v>88</v>
      </c>
      <c r="D5" s="112" t="s">
        <v>89</v>
      </c>
      <c r="E5" s="112" t="s">
        <v>90</v>
      </c>
      <c r="F5" s="112"/>
      <c r="G5" s="112"/>
      <c r="H5" s="115" t="s">
        <v>91</v>
      </c>
      <c r="I5" s="115"/>
      <c r="J5" s="110"/>
      <c r="K5" s="110"/>
      <c r="L5" s="115" t="s">
        <v>92</v>
      </c>
      <c r="M5" s="115"/>
      <c r="N5" s="110"/>
      <c r="O5" s="110"/>
      <c r="P5" s="112" t="s">
        <v>93</v>
      </c>
      <c r="Q5" s="112" t="s">
        <v>94</v>
      </c>
      <c r="R5" s="112" t="s">
        <v>95</v>
      </c>
      <c r="S5" s="111" t="s">
        <v>9</v>
      </c>
    </row>
    <row r="6" spans="1:20" ht="29.1" customHeight="1">
      <c r="A6" s="114"/>
      <c r="B6" s="112"/>
      <c r="C6" s="112"/>
      <c r="D6" s="112"/>
      <c r="E6" s="112"/>
      <c r="F6" s="112"/>
      <c r="G6" s="112"/>
      <c r="H6" s="110" t="s">
        <v>96</v>
      </c>
      <c r="I6" s="110"/>
      <c r="J6" s="110" t="s">
        <v>94</v>
      </c>
      <c r="K6" s="110"/>
      <c r="L6" s="110" t="s">
        <v>96</v>
      </c>
      <c r="M6" s="110"/>
      <c r="N6" s="110" t="s">
        <v>94</v>
      </c>
      <c r="O6" s="110"/>
      <c r="P6" s="112"/>
      <c r="Q6" s="112"/>
      <c r="R6" s="112"/>
      <c r="S6" s="111"/>
    </row>
    <row r="7" spans="1:20" ht="33" customHeight="1">
      <c r="A7" s="114"/>
      <c r="B7" s="112"/>
      <c r="C7" s="112"/>
      <c r="D7" s="112"/>
      <c r="E7" s="54" t="s">
        <v>97</v>
      </c>
      <c r="F7" s="55" t="s">
        <v>98</v>
      </c>
      <c r="G7" s="54" t="s">
        <v>99</v>
      </c>
      <c r="H7" s="56" t="s">
        <v>19</v>
      </c>
      <c r="I7" s="56" t="s">
        <v>20</v>
      </c>
      <c r="J7" s="56" t="s">
        <v>19</v>
      </c>
      <c r="K7" s="56" t="s">
        <v>20</v>
      </c>
      <c r="L7" s="57" t="s">
        <v>19</v>
      </c>
      <c r="M7" s="57" t="s">
        <v>20</v>
      </c>
      <c r="N7" s="56" t="s">
        <v>19</v>
      </c>
      <c r="O7" s="56" t="s">
        <v>20</v>
      </c>
      <c r="P7" s="112"/>
      <c r="Q7" s="112"/>
      <c r="R7" s="112"/>
      <c r="S7" s="111"/>
    </row>
    <row r="8" spans="1:20" s="59" customFormat="1" ht="52.5" customHeight="1">
      <c r="A8" s="68" t="s">
        <v>107</v>
      </c>
      <c r="B8" s="83">
        <f>SUM(B9,B18)</f>
        <v>82</v>
      </c>
      <c r="C8" s="83"/>
      <c r="D8" s="83">
        <f t="shared" ref="D8:O8" si="0">SUM(D9,D18)</f>
        <v>71.897499999999994</v>
      </c>
      <c r="E8" s="83">
        <f t="shared" si="0"/>
        <v>150.89999999999998</v>
      </c>
      <c r="F8" s="83">
        <f t="shared" si="0"/>
        <v>67</v>
      </c>
      <c r="G8" s="83">
        <f t="shared" si="0"/>
        <v>83.9</v>
      </c>
      <c r="H8" s="83">
        <f t="shared" si="0"/>
        <v>6</v>
      </c>
      <c r="I8" s="83">
        <f t="shared" si="0"/>
        <v>41</v>
      </c>
      <c r="J8" s="83">
        <f t="shared" si="0"/>
        <v>0.60000000000000009</v>
      </c>
      <c r="K8" s="83">
        <f t="shared" si="0"/>
        <v>5.125</v>
      </c>
      <c r="L8" s="83">
        <f t="shared" si="0"/>
        <v>1289</v>
      </c>
      <c r="M8" s="83">
        <f t="shared" si="0"/>
        <v>518</v>
      </c>
      <c r="N8" s="83">
        <f t="shared" si="0"/>
        <v>64.45</v>
      </c>
      <c r="O8" s="83">
        <f t="shared" si="0"/>
        <v>38.85</v>
      </c>
      <c r="P8" s="83">
        <f>SUM(P9,P18)</f>
        <v>161.00249999999997</v>
      </c>
      <c r="Q8" s="83">
        <f>SUM(Q9,Q18)</f>
        <v>109.02500000000001</v>
      </c>
      <c r="R8" s="83">
        <f>SUM(R9,R18)</f>
        <v>-51.977499999999978</v>
      </c>
      <c r="S8" s="69"/>
      <c r="T8" s="58"/>
    </row>
    <row r="9" spans="1:20" ht="48.75" customHeight="1">
      <c r="A9" s="70" t="s">
        <v>105</v>
      </c>
      <c r="B9" s="68">
        <v>4</v>
      </c>
      <c r="C9" s="68"/>
      <c r="D9" s="68">
        <v>6.5374999999999996</v>
      </c>
      <c r="E9" s="68">
        <f t="shared" ref="E9:O9" si="1">SUM(E10:E17)</f>
        <v>21.324999999999999</v>
      </c>
      <c r="F9" s="68">
        <f t="shared" si="1"/>
        <v>9</v>
      </c>
      <c r="G9" s="68">
        <f t="shared" si="1"/>
        <v>12.324999999999999</v>
      </c>
      <c r="H9" s="68">
        <f t="shared" si="1"/>
        <v>6</v>
      </c>
      <c r="I9" s="68">
        <f t="shared" si="1"/>
        <v>41</v>
      </c>
      <c r="J9" s="68">
        <f t="shared" si="1"/>
        <v>0.60000000000000009</v>
      </c>
      <c r="K9" s="68">
        <f t="shared" si="1"/>
        <v>5.125</v>
      </c>
      <c r="L9" s="68">
        <f t="shared" si="1"/>
        <v>79</v>
      </c>
      <c r="M9" s="68">
        <f t="shared" si="1"/>
        <v>48</v>
      </c>
      <c r="N9" s="68">
        <f t="shared" si="1"/>
        <v>3.95</v>
      </c>
      <c r="O9" s="68">
        <f t="shared" si="1"/>
        <v>3.6</v>
      </c>
      <c r="P9" s="68">
        <f t="shared" ref="P9:P16" si="2">B9+C9-D9+E9</f>
        <v>18.787500000000001</v>
      </c>
      <c r="Q9" s="68">
        <f>SUM(Q10:Q17)</f>
        <v>13.275</v>
      </c>
      <c r="R9" s="68">
        <f>SUM(R10:R17)</f>
        <v>-5.5124999999999993</v>
      </c>
      <c r="S9" s="71"/>
      <c r="T9" s="62"/>
    </row>
    <row r="10" spans="1:20" s="66" customFormat="1" ht="25.5" customHeight="1">
      <c r="A10" s="67" t="s">
        <v>53</v>
      </c>
      <c r="B10" s="64">
        <v>0.2</v>
      </c>
      <c r="C10" s="63"/>
      <c r="D10" s="65">
        <v>0.2</v>
      </c>
      <c r="E10" s="60">
        <v>0.5</v>
      </c>
      <c r="F10" s="60">
        <v>0.21099999999999999</v>
      </c>
      <c r="G10" s="60">
        <v>0.28899999999999998</v>
      </c>
      <c r="H10" s="63">
        <v>0</v>
      </c>
      <c r="I10" s="63">
        <v>0</v>
      </c>
      <c r="J10" s="63">
        <v>0</v>
      </c>
      <c r="K10" s="63">
        <v>0</v>
      </c>
      <c r="L10" s="60">
        <v>10</v>
      </c>
      <c r="M10" s="63">
        <v>0</v>
      </c>
      <c r="N10" s="60">
        <f>L10*0.05</f>
        <v>0.5</v>
      </c>
      <c r="O10" s="63">
        <v>0</v>
      </c>
      <c r="P10" s="60">
        <f t="shared" si="2"/>
        <v>0.5</v>
      </c>
      <c r="Q10" s="60">
        <f>J10+K10+N10+O10</f>
        <v>0.5</v>
      </c>
      <c r="R10" s="60">
        <f>Q10-P10</f>
        <v>0</v>
      </c>
      <c r="S10" s="72" t="s">
        <v>108</v>
      </c>
      <c r="T10" s="62"/>
    </row>
    <row r="11" spans="1:20" s="66" customFormat="1" ht="23.25" customHeight="1">
      <c r="A11" s="67" t="s">
        <v>50</v>
      </c>
      <c r="B11" s="64">
        <v>0.22500000000000001</v>
      </c>
      <c r="C11" s="63"/>
      <c r="D11" s="65">
        <v>0.22500000000000001</v>
      </c>
      <c r="E11" s="60">
        <v>0.5</v>
      </c>
      <c r="F11" s="60">
        <v>0.21099999999999999</v>
      </c>
      <c r="G11" s="60">
        <v>0.28899999999999998</v>
      </c>
      <c r="H11" s="63">
        <v>0</v>
      </c>
      <c r="I11" s="63">
        <v>0</v>
      </c>
      <c r="J11" s="63">
        <v>0</v>
      </c>
      <c r="K11" s="63">
        <v>0</v>
      </c>
      <c r="L11" s="60">
        <v>9</v>
      </c>
      <c r="M11" s="63">
        <v>0</v>
      </c>
      <c r="N11" s="60">
        <f>L11*0.05</f>
        <v>0.45</v>
      </c>
      <c r="O11" s="63">
        <v>0</v>
      </c>
      <c r="P11" s="60">
        <f t="shared" si="2"/>
        <v>0.5</v>
      </c>
      <c r="Q11" s="60">
        <f t="shared" ref="Q11:Q18" si="3">J11+K11+N11+O11</f>
        <v>0.45</v>
      </c>
      <c r="R11" s="60">
        <f>Q11-P11</f>
        <v>-4.9999999999999989E-2</v>
      </c>
      <c r="S11" s="61"/>
      <c r="T11" s="62"/>
    </row>
    <row r="12" spans="1:20" s="66" customFormat="1" ht="23.25" customHeight="1">
      <c r="A12" s="67" t="s">
        <v>100</v>
      </c>
      <c r="B12" s="64">
        <v>2.5125000000000002</v>
      </c>
      <c r="C12" s="63"/>
      <c r="D12" s="65">
        <v>2.5125000000000002</v>
      </c>
      <c r="E12" s="60">
        <v>4.5</v>
      </c>
      <c r="F12" s="60">
        <v>1.8992</v>
      </c>
      <c r="G12" s="60">
        <v>2.6008</v>
      </c>
      <c r="H12" s="63">
        <v>0</v>
      </c>
      <c r="I12" s="63">
        <v>0</v>
      </c>
      <c r="J12" s="63">
        <v>0</v>
      </c>
      <c r="K12" s="63">
        <v>0</v>
      </c>
      <c r="L12" s="60">
        <v>60</v>
      </c>
      <c r="M12" s="60">
        <v>20</v>
      </c>
      <c r="N12" s="60">
        <f>L12*0.05</f>
        <v>3</v>
      </c>
      <c r="O12" s="60">
        <f>M12*0.075</f>
        <v>1.5</v>
      </c>
      <c r="P12" s="60">
        <f t="shared" si="2"/>
        <v>4.5</v>
      </c>
      <c r="Q12" s="60">
        <f t="shared" si="3"/>
        <v>4.5</v>
      </c>
      <c r="R12" s="60">
        <f t="shared" ref="R12:R18" si="4">Q12-P12</f>
        <v>0</v>
      </c>
      <c r="S12" s="61"/>
      <c r="T12" s="62"/>
    </row>
    <row r="13" spans="1:20" s="66" customFormat="1" ht="23.25" customHeight="1">
      <c r="A13" s="67" t="s">
        <v>51</v>
      </c>
      <c r="B13" s="64">
        <v>0.78749999999999998</v>
      </c>
      <c r="C13" s="63"/>
      <c r="D13" s="65">
        <v>0.78749999999999998</v>
      </c>
      <c r="E13" s="60">
        <v>1.875</v>
      </c>
      <c r="F13" s="60">
        <v>0.7913</v>
      </c>
      <c r="G13" s="60">
        <v>1.0837000000000001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0">
        <v>25</v>
      </c>
      <c r="N13" s="63">
        <v>0</v>
      </c>
      <c r="O13" s="60">
        <f>M13*0.075</f>
        <v>1.875</v>
      </c>
      <c r="P13" s="60">
        <f t="shared" si="2"/>
        <v>1.875</v>
      </c>
      <c r="Q13" s="60">
        <f t="shared" si="3"/>
        <v>1.875</v>
      </c>
      <c r="R13" s="60">
        <f t="shared" si="4"/>
        <v>0</v>
      </c>
      <c r="S13" s="61"/>
      <c r="T13" s="62"/>
    </row>
    <row r="14" spans="1:20" s="66" customFormat="1" ht="23.25" customHeight="1">
      <c r="A14" s="67" t="s">
        <v>101</v>
      </c>
      <c r="B14" s="64">
        <v>7.4999999999999997E-2</v>
      </c>
      <c r="C14" s="63"/>
      <c r="D14" s="65">
        <v>7.4999999999999997E-2</v>
      </c>
      <c r="E14" s="60">
        <v>0.375</v>
      </c>
      <c r="F14" s="60">
        <v>0.1583</v>
      </c>
      <c r="G14" s="60">
        <v>0.2167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0">
        <v>3</v>
      </c>
      <c r="N14" s="63">
        <v>0</v>
      </c>
      <c r="O14" s="60">
        <f>M14*0.075</f>
        <v>0.22499999999999998</v>
      </c>
      <c r="P14" s="60">
        <f t="shared" si="2"/>
        <v>0.375</v>
      </c>
      <c r="Q14" s="60">
        <f t="shared" si="3"/>
        <v>0.22499999999999998</v>
      </c>
      <c r="R14" s="60">
        <f t="shared" si="4"/>
        <v>-0.15000000000000002</v>
      </c>
      <c r="S14" s="61"/>
      <c r="T14" s="62"/>
    </row>
    <row r="15" spans="1:20" s="66" customFormat="1" ht="23.25" customHeight="1">
      <c r="A15" s="67" t="s">
        <v>102</v>
      </c>
      <c r="B15" s="64">
        <v>0.2</v>
      </c>
      <c r="C15" s="63"/>
      <c r="D15" s="65">
        <v>0.2</v>
      </c>
      <c r="E15" s="60">
        <v>0.5</v>
      </c>
      <c r="F15" s="60">
        <v>0.21099999999999999</v>
      </c>
      <c r="G15" s="60">
        <v>0.28899999999999998</v>
      </c>
      <c r="H15" s="60">
        <v>6</v>
      </c>
      <c r="I15" s="63">
        <v>0</v>
      </c>
      <c r="J15" s="60">
        <f>H15*0.1</f>
        <v>0.60000000000000009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0">
        <f t="shared" si="2"/>
        <v>0.5</v>
      </c>
      <c r="Q15" s="60">
        <f t="shared" si="3"/>
        <v>0.60000000000000009</v>
      </c>
      <c r="R15" s="60">
        <f t="shared" si="4"/>
        <v>0.10000000000000009</v>
      </c>
      <c r="S15" s="109" t="s">
        <v>106</v>
      </c>
      <c r="T15" s="62"/>
    </row>
    <row r="16" spans="1:20" s="66" customFormat="1" ht="23.25" customHeight="1">
      <c r="A16" s="67" t="s">
        <v>103</v>
      </c>
      <c r="B16" s="64"/>
      <c r="C16" s="63"/>
      <c r="D16" s="65">
        <v>2.5375000000000001</v>
      </c>
      <c r="E16" s="60">
        <v>3.375</v>
      </c>
      <c r="F16" s="60">
        <v>1.4244000000000001</v>
      </c>
      <c r="G16" s="60">
        <v>1.9505999999999999</v>
      </c>
      <c r="H16" s="63">
        <v>0</v>
      </c>
      <c r="I16" s="60">
        <v>41</v>
      </c>
      <c r="J16" s="63">
        <v>0</v>
      </c>
      <c r="K16" s="60">
        <f>I16*0.125</f>
        <v>5.125</v>
      </c>
      <c r="L16" s="63">
        <v>0</v>
      </c>
      <c r="M16" s="63">
        <v>0</v>
      </c>
      <c r="N16" s="63">
        <v>0</v>
      </c>
      <c r="O16" s="63">
        <v>0</v>
      </c>
      <c r="P16" s="60">
        <f t="shared" si="2"/>
        <v>0.83749999999999991</v>
      </c>
      <c r="Q16" s="60">
        <f t="shared" si="3"/>
        <v>5.125</v>
      </c>
      <c r="R16" s="60">
        <f t="shared" si="4"/>
        <v>4.2874999999999996</v>
      </c>
      <c r="S16" s="109"/>
      <c r="T16" s="62"/>
    </row>
    <row r="17" spans="1:20" s="66" customFormat="1" ht="23.25" customHeight="1">
      <c r="A17" s="67" t="s">
        <v>104</v>
      </c>
      <c r="B17" s="63"/>
      <c r="C17" s="63"/>
      <c r="D17" s="63">
        <v>0</v>
      </c>
      <c r="E17" s="60">
        <v>9.6999999999999993</v>
      </c>
      <c r="F17" s="60">
        <v>4.0937999999999999</v>
      </c>
      <c r="G17" s="60">
        <v>5.6062000000000003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0">
        <v>9.6999999999999993</v>
      </c>
      <c r="Q17" s="60">
        <f t="shared" si="3"/>
        <v>0</v>
      </c>
      <c r="R17" s="60">
        <f t="shared" si="4"/>
        <v>-9.6999999999999993</v>
      </c>
      <c r="S17" s="60"/>
      <c r="T17" s="62"/>
    </row>
    <row r="18" spans="1:20" ht="48.75" customHeight="1">
      <c r="A18" s="70" t="s">
        <v>56</v>
      </c>
      <c r="B18" s="75">
        <v>78</v>
      </c>
      <c r="C18" s="76"/>
      <c r="D18" s="77">
        <v>65.36</v>
      </c>
      <c r="E18" s="78">
        <f>F18+G18</f>
        <v>129.57499999999999</v>
      </c>
      <c r="F18" s="75">
        <v>58</v>
      </c>
      <c r="G18" s="78">
        <v>71.575000000000003</v>
      </c>
      <c r="H18" s="79">
        <v>0</v>
      </c>
      <c r="I18" s="79">
        <v>0</v>
      </c>
      <c r="J18" s="80">
        <f>H18*0.1</f>
        <v>0</v>
      </c>
      <c r="K18" s="80">
        <f>I18*0.125</f>
        <v>0</v>
      </c>
      <c r="L18" s="79">
        <v>1210</v>
      </c>
      <c r="M18" s="79">
        <v>470</v>
      </c>
      <c r="N18" s="81">
        <f>L18*0.05</f>
        <v>60.5</v>
      </c>
      <c r="O18" s="82">
        <f>M18*0.075</f>
        <v>35.25</v>
      </c>
      <c r="P18" s="78">
        <f>B18+C18-D18+E18</f>
        <v>142.21499999999997</v>
      </c>
      <c r="Q18" s="68">
        <f t="shared" si="3"/>
        <v>95.75</v>
      </c>
      <c r="R18" s="76">
        <f t="shared" si="4"/>
        <v>-46.464999999999975</v>
      </c>
      <c r="S18" s="69"/>
      <c r="T18" s="62"/>
    </row>
  </sheetData>
  <mergeCells count="17">
    <mergeCell ref="A3:S3"/>
    <mergeCell ref="A5:A7"/>
    <mergeCell ref="B5:B7"/>
    <mergeCell ref="C5:C7"/>
    <mergeCell ref="D5:D7"/>
    <mergeCell ref="E5:G6"/>
    <mergeCell ref="H5:K5"/>
    <mergeCell ref="L5:O5"/>
    <mergeCell ref="S15:S16"/>
    <mergeCell ref="H6:I6"/>
    <mergeCell ref="J6:K6"/>
    <mergeCell ref="L6:M6"/>
    <mergeCell ref="N6:O6"/>
    <mergeCell ref="S5:S7"/>
    <mergeCell ref="P5:P7"/>
    <mergeCell ref="Q5:Q7"/>
    <mergeCell ref="R5:R7"/>
  </mergeCells>
  <phoneticPr fontId="10" type="noConversion"/>
  <pageMargins left="0.75" right="0.75" top="1" bottom="1" header="0.5" footer="0.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F10" sqref="F10"/>
    </sheetView>
  </sheetViews>
  <sheetFormatPr defaultColWidth="8.75" defaultRowHeight="14.25"/>
  <cols>
    <col min="1" max="3" width="19.125" customWidth="1"/>
    <col min="4" max="4" width="21.875" customWidth="1"/>
    <col min="5" max="5" width="30" customWidth="1"/>
  </cols>
  <sheetData>
    <row r="1" spans="1:5">
      <c r="A1" t="s">
        <v>83</v>
      </c>
    </row>
    <row r="2" spans="1:5" ht="27" customHeight="1">
      <c r="A2" s="116" t="s">
        <v>78</v>
      </c>
      <c r="B2" s="116"/>
      <c r="C2" s="116"/>
      <c r="D2" s="116"/>
      <c r="E2" s="47"/>
    </row>
    <row r="3" spans="1:5" ht="27.95" customHeight="1"/>
    <row r="4" spans="1:5" ht="42.95" customHeight="1">
      <c r="A4" s="48" t="s">
        <v>79</v>
      </c>
      <c r="B4" s="48" t="s">
        <v>80</v>
      </c>
      <c r="C4" s="48" t="s">
        <v>84</v>
      </c>
      <c r="D4" s="48" t="s">
        <v>9</v>
      </c>
    </row>
    <row r="5" spans="1:5" ht="55.5" customHeight="1">
      <c r="A5" s="48" t="s">
        <v>85</v>
      </c>
      <c r="B5" s="48" t="s">
        <v>81</v>
      </c>
      <c r="C5" s="48">
        <v>2</v>
      </c>
      <c r="D5" s="48" t="s">
        <v>82</v>
      </c>
    </row>
  </sheetData>
  <mergeCells count="1">
    <mergeCell ref="A2:D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luods</dc:creator>
  <cp:lastModifiedBy>ICBC</cp:lastModifiedBy>
  <cp:lastPrinted>2020-09-15T02:00:32Z</cp:lastPrinted>
  <dcterms:created xsi:type="dcterms:W3CDTF">2018-05-16T01:45:00Z</dcterms:created>
  <dcterms:modified xsi:type="dcterms:W3CDTF">2020-09-15T02:03:41Z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