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1240" windowHeight="12540"/>
  </bookViews>
  <sheets>
    <sheet name="寄宿生和非寄宿生生活费" sheetId="1" r:id="rId1"/>
  </sheets>
  <calcPr calcId="114210"/>
</workbook>
</file>

<file path=xl/calcChain.xml><?xml version="1.0" encoding="utf-8"?>
<calcChain xmlns="http://schemas.openxmlformats.org/spreadsheetml/2006/main">
  <c r="M26" i="1"/>
  <c r="K26"/>
  <c r="M25"/>
  <c r="L25"/>
  <c r="K25"/>
  <c r="J25"/>
  <c r="I25"/>
  <c r="H25"/>
  <c r="G25"/>
  <c r="F25"/>
  <c r="E25"/>
  <c r="D25"/>
  <c r="C25"/>
  <c r="B25"/>
  <c r="M24"/>
  <c r="M23"/>
  <c r="M22"/>
  <c r="L22"/>
  <c r="K22"/>
  <c r="J22"/>
  <c r="I22"/>
  <c r="H22"/>
  <c r="G22"/>
  <c r="F22"/>
  <c r="E22"/>
  <c r="D22"/>
  <c r="C22"/>
  <c r="B22"/>
  <c r="M21"/>
  <c r="M20"/>
  <c r="M19"/>
  <c r="L19"/>
  <c r="K19"/>
  <c r="J19"/>
  <c r="I19"/>
  <c r="H19"/>
  <c r="G19"/>
  <c r="F19"/>
  <c r="E19"/>
  <c r="D19"/>
  <c r="C19"/>
  <c r="B19"/>
  <c r="M18"/>
  <c r="M17"/>
  <c r="L17"/>
  <c r="K17"/>
  <c r="J17"/>
  <c r="I17"/>
  <c r="G17"/>
  <c r="M16"/>
  <c r="L16"/>
  <c r="K16"/>
  <c r="J16"/>
  <c r="I16"/>
  <c r="G16"/>
  <c r="E16"/>
  <c r="M15"/>
  <c r="L15"/>
  <c r="K15"/>
  <c r="J15"/>
  <c r="I15"/>
  <c r="G15"/>
  <c r="C15"/>
  <c r="M14"/>
  <c r="L14"/>
  <c r="K14"/>
  <c r="J14"/>
  <c r="I14"/>
  <c r="G14"/>
  <c r="M13"/>
  <c r="L13"/>
  <c r="K13"/>
  <c r="J13"/>
  <c r="I13"/>
  <c r="G13"/>
  <c r="M12"/>
  <c r="L12"/>
  <c r="K12"/>
  <c r="J12"/>
  <c r="I12"/>
  <c r="G12"/>
  <c r="M11"/>
  <c r="L11"/>
  <c r="K11"/>
  <c r="J11"/>
  <c r="G11"/>
  <c r="M10"/>
  <c r="L10"/>
  <c r="K10"/>
  <c r="J10"/>
  <c r="G10"/>
  <c r="M9"/>
  <c r="K9"/>
  <c r="J9"/>
  <c r="I9"/>
  <c r="H9"/>
  <c r="G9"/>
  <c r="F9"/>
  <c r="E9"/>
  <c r="D9"/>
  <c r="C9"/>
  <c r="B9"/>
  <c r="M8"/>
  <c r="L8"/>
  <c r="K8"/>
  <c r="J8"/>
  <c r="I8"/>
  <c r="H8"/>
  <c r="G8"/>
  <c r="F8"/>
  <c r="E8"/>
  <c r="D8"/>
  <c r="C8"/>
  <c r="B8"/>
  <c r="M7"/>
  <c r="L7"/>
  <c r="K7"/>
  <c r="J7"/>
  <c r="I7"/>
  <c r="H7"/>
  <c r="G7"/>
  <c r="F7"/>
  <c r="E7"/>
  <c r="D7"/>
  <c r="C7"/>
  <c r="B7"/>
</calcChain>
</file>

<file path=xl/sharedStrings.xml><?xml version="1.0" encoding="utf-8"?>
<sst xmlns="http://schemas.openxmlformats.org/spreadsheetml/2006/main" count="47" uniqueCount="35">
  <si>
    <t>附件1</t>
  </si>
  <si>
    <t>2020年城乡义务教育家庭经济困难寄宿生和非寄宿生生活费补助资金安排表</t>
  </si>
  <si>
    <t>单位：人、元</t>
  </si>
  <si>
    <t>地区</t>
  </si>
  <si>
    <t>寄宿生</t>
  </si>
  <si>
    <t>非寄宿生</t>
  </si>
  <si>
    <t>小计</t>
  </si>
  <si>
    <t>本次实际下达</t>
  </si>
  <si>
    <t>中央财政</t>
  </si>
  <si>
    <t>省级财政</t>
  </si>
  <si>
    <t>小学</t>
  </si>
  <si>
    <t>初中</t>
  </si>
  <si>
    <t>人数</t>
  </si>
  <si>
    <t>金额</t>
  </si>
  <si>
    <t>汕尾市</t>
  </si>
  <si>
    <t>市本级</t>
  </si>
  <si>
    <t>市直学校小计</t>
  </si>
  <si>
    <t>汕尾市小风帆艺术学校</t>
  </si>
  <si>
    <t>汕尾市实验小学</t>
  </si>
  <si>
    <t>汕尾市特殊教育学校</t>
  </si>
  <si>
    <t>汕尾市实验初级中学</t>
  </si>
  <si>
    <t>汕尾市业余体育运动学校</t>
  </si>
  <si>
    <t>新世界中英文学校</t>
  </si>
  <si>
    <t>华南师大附中汕尾学校（初中）</t>
  </si>
  <si>
    <t>汕尾市教育局</t>
  </si>
  <si>
    <t>市城区</t>
  </si>
  <si>
    <t>海丰县</t>
  </si>
  <si>
    <t>红海湾经济开发区</t>
  </si>
  <si>
    <t>陆丰市</t>
  </si>
  <si>
    <t>华侨管理区</t>
  </si>
  <si>
    <t>陆河县</t>
  </si>
  <si>
    <t>备注</t>
    <phoneticPr fontId="2" type="noConversion"/>
  </si>
  <si>
    <t>省多拨资金，暂拨教育局，待后清算。</t>
    <phoneticPr fontId="2" type="noConversion"/>
  </si>
  <si>
    <t>民办学校，款拨市教育局</t>
    <phoneticPr fontId="2" type="noConversion"/>
  </si>
  <si>
    <t>民办学校，款拨市教育局</t>
    <phoneticPr fontId="2" type="noConversion"/>
  </si>
</sst>
</file>

<file path=xl/styles.xml><?xml version="1.0" encoding="utf-8"?>
<styleSheet xmlns="http://schemas.openxmlformats.org/spreadsheetml/2006/main">
  <numFmts count="1">
    <numFmt numFmtId="176" formatCode="#,##0_ "/>
  </numFmts>
  <fonts count="7">
    <font>
      <sz val="11"/>
      <color theme="1"/>
      <name val="宋体"/>
      <charset val="134"/>
      <scheme val="minor"/>
    </font>
    <font>
      <sz val="14"/>
      <color indexed="8"/>
      <name val="仿宋"/>
      <family val="3"/>
      <charset val="134"/>
    </font>
    <font>
      <sz val="9"/>
      <name val="宋体"/>
      <charset val="134"/>
    </font>
    <font>
      <sz val="14"/>
      <color indexed="8"/>
      <name val="宋体"/>
      <charset val="134"/>
    </font>
    <font>
      <sz val="9"/>
      <color indexed="8"/>
      <name val="宋体"/>
      <charset val="134"/>
    </font>
    <font>
      <b/>
      <sz val="9"/>
      <color indexed="8"/>
      <name val="宋体"/>
      <charset val="134"/>
    </font>
    <font>
      <b/>
      <sz val="8"/>
      <color indexed="8"/>
      <name val="宋体"/>
      <charset val="13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alignment vertical="center"/>
    </xf>
  </cellStyleXfs>
  <cellXfs count="43">
    <xf numFmtId="0" fontId="0" fillId="0" borderId="0" xfId="0">
      <alignment vertical="center"/>
    </xf>
    <xf numFmtId="0" fontId="0" fillId="0" borderId="0" xfId="0" applyAlignment="1">
      <alignment horizontal="center" vertical="center"/>
    </xf>
    <xf numFmtId="0" fontId="0" fillId="0" borderId="0" xfId="0" applyFont="1" applyAlignment="1">
      <alignment horizontal="left" vertical="center"/>
    </xf>
    <xf numFmtId="0" fontId="0" fillId="0" borderId="0" xfId="0" applyAlignment="1">
      <alignment horizontal="right" vertical="center"/>
    </xf>
    <xf numFmtId="176" fontId="0" fillId="0" borderId="0" xfId="0" applyNumberFormat="1">
      <alignment vertical="center"/>
    </xf>
    <xf numFmtId="0" fontId="1" fillId="0" borderId="0" xfId="0" applyFont="1">
      <alignment vertical="center"/>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176" fontId="4" fillId="0" borderId="1" xfId="0" applyNumberFormat="1" applyFont="1" applyBorder="1" applyAlignment="1">
      <alignment horizontal="left" vertical="center" wrapText="1"/>
    </xf>
    <xf numFmtId="176" fontId="4" fillId="0" borderId="1" xfId="0" applyNumberFormat="1" applyFont="1" applyBorder="1" applyAlignment="1">
      <alignment horizontal="left" vertical="center"/>
    </xf>
    <xf numFmtId="0" fontId="4" fillId="0" borderId="1" xfId="0" applyFont="1" applyBorder="1" applyAlignment="1">
      <alignment horizontal="right" vertical="center" wrapText="1"/>
    </xf>
    <xf numFmtId="176" fontId="4" fillId="0" borderId="1" xfId="0" applyNumberFormat="1" applyFont="1" applyBorder="1" applyAlignment="1">
      <alignment horizontal="right" vertical="center" wrapText="1"/>
    </xf>
    <xf numFmtId="176" fontId="4" fillId="0" borderId="1" xfId="0" applyNumberFormat="1" applyFont="1" applyBorder="1" applyAlignment="1">
      <alignment horizontal="right" vertical="center"/>
    </xf>
    <xf numFmtId="176" fontId="4" fillId="0" borderId="0" xfId="0" applyNumberFormat="1" applyFont="1" applyAlignment="1">
      <alignment horizontal="right" vertical="center"/>
    </xf>
    <xf numFmtId="0" fontId="0" fillId="0" borderId="1" xfId="0" applyBorder="1" applyAlignment="1">
      <alignment horizontal="center" vertical="center"/>
    </xf>
    <xf numFmtId="0" fontId="0" fillId="0" borderId="1" xfId="0" applyFont="1" applyBorder="1" applyAlignment="1">
      <alignment horizontal="left" vertical="center"/>
    </xf>
    <xf numFmtId="0" fontId="0" fillId="0" borderId="1" xfId="0" applyBorder="1" applyAlignment="1">
      <alignment horizontal="right" vertical="center"/>
    </xf>
    <xf numFmtId="0" fontId="6" fillId="0" borderId="1" xfId="0" applyFont="1" applyBorder="1" applyAlignment="1">
      <alignment horizontal="right" vertical="center" wrapText="1"/>
    </xf>
    <xf numFmtId="0" fontId="6" fillId="0" borderId="1" xfId="0" applyFont="1" applyBorder="1" applyAlignment="1">
      <alignment horizontal="right" vertical="center" wrapText="1"/>
    </xf>
    <xf numFmtId="0" fontId="3" fillId="0" borderId="0" xfId="0" applyFont="1" applyAlignment="1">
      <alignment horizontal="center" vertical="center"/>
    </xf>
    <xf numFmtId="176" fontId="3" fillId="0" borderId="0" xfId="0" applyNumberFormat="1" applyFont="1" applyAlignment="1">
      <alignment horizontal="center" vertical="center"/>
    </xf>
    <xf numFmtId="0" fontId="0" fillId="0" borderId="0" xfId="0" applyAlignment="1">
      <alignment vertical="center"/>
    </xf>
    <xf numFmtId="0" fontId="0" fillId="0" borderId="4" xfId="0" applyBorder="1" applyAlignment="1">
      <alignment horizontal="right" vertical="center"/>
    </xf>
    <xf numFmtId="176" fontId="0" fillId="0" borderId="4" xfId="0" applyNumberFormat="1" applyBorder="1" applyAlignment="1">
      <alignment horizontal="right" vertical="center"/>
    </xf>
    <xf numFmtId="0" fontId="0" fillId="0" borderId="4" xfId="0" applyBorder="1" applyAlignment="1">
      <alignmen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76" fontId="4" fillId="0" borderId="5" xfId="0" applyNumberFormat="1" applyFont="1" applyBorder="1" applyAlignment="1">
      <alignment horizontal="center" vertical="center" wrapText="1"/>
    </xf>
    <xf numFmtId="176" fontId="4" fillId="0" borderId="6" xfId="0" applyNumberFormat="1" applyFont="1" applyBorder="1" applyAlignment="1">
      <alignment horizontal="center" vertical="center" wrapText="1"/>
    </xf>
    <xf numFmtId="176" fontId="4" fillId="0" borderId="7" xfId="0" applyNumberFormat="1"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176" fontId="4"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176" fontId="4" fillId="0" borderId="10" xfId="0" applyNumberFormat="1" applyFont="1" applyBorder="1" applyAlignment="1">
      <alignment horizontal="center" vertical="center" wrapText="1"/>
    </xf>
    <xf numFmtId="0" fontId="4" fillId="0" borderId="10" xfId="0" applyFont="1" applyBorder="1" applyAlignment="1">
      <alignment horizontal="center" vertical="center" wrapText="1"/>
    </xf>
    <xf numFmtId="176" fontId="4" fillId="0" borderId="3"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26"/>
  <sheetViews>
    <sheetView tabSelected="1" workbookViewId="0">
      <selection activeCell="K33" sqref="K33"/>
    </sheetView>
  </sheetViews>
  <sheetFormatPr defaultColWidth="9" defaultRowHeight="13.5"/>
  <cols>
    <col min="1" max="1" width="17.25" customWidth="1"/>
    <col min="2" max="2" width="5.875" customWidth="1"/>
    <col min="3" max="3" width="8.375" style="4" customWidth="1"/>
    <col min="4" max="4" width="6.75" customWidth="1"/>
    <col min="5" max="5" width="9" style="4" customWidth="1"/>
    <col min="6" max="6" width="8.125" customWidth="1"/>
    <col min="7" max="7" width="11" style="4" customWidth="1"/>
    <col min="8" max="8" width="8.5" customWidth="1"/>
    <col min="9" max="9" width="11.75" style="4" customWidth="1"/>
    <col min="10" max="10" width="11.5" style="4" customWidth="1"/>
    <col min="11" max="11" width="11.875" style="4" customWidth="1"/>
    <col min="12" max="12" width="10.25" customWidth="1"/>
    <col min="13" max="13" width="11.625" customWidth="1"/>
    <col min="14" max="14" width="11" customWidth="1"/>
  </cols>
  <sheetData>
    <row r="1" spans="1:14" ht="13.5" customHeight="1">
      <c r="A1" s="5" t="s">
        <v>0</v>
      </c>
    </row>
    <row r="2" spans="1:14" ht="21" customHeight="1">
      <c r="A2" s="22" t="s">
        <v>1</v>
      </c>
      <c r="B2" s="22"/>
      <c r="C2" s="23"/>
      <c r="D2" s="22"/>
      <c r="E2" s="23"/>
      <c r="F2" s="22"/>
      <c r="G2" s="23"/>
      <c r="H2" s="22"/>
      <c r="I2" s="23"/>
      <c r="J2" s="23"/>
      <c r="K2" s="23"/>
      <c r="L2" s="24"/>
      <c r="M2" s="24"/>
      <c r="N2" s="24"/>
    </row>
    <row r="3" spans="1:14" ht="16.5" customHeight="1">
      <c r="A3" s="25" t="s">
        <v>2</v>
      </c>
      <c r="B3" s="25"/>
      <c r="C3" s="26"/>
      <c r="D3" s="25"/>
      <c r="E3" s="26"/>
      <c r="F3" s="25"/>
      <c r="G3" s="26"/>
      <c r="H3" s="25"/>
      <c r="I3" s="26"/>
      <c r="J3" s="26"/>
      <c r="K3" s="26"/>
      <c r="L3" s="27"/>
      <c r="M3" s="27"/>
      <c r="N3" s="27"/>
    </row>
    <row r="4" spans="1:14" ht="20.100000000000001" customHeight="1">
      <c r="A4" s="28" t="s">
        <v>3</v>
      </c>
      <c r="B4" s="36" t="s">
        <v>4</v>
      </c>
      <c r="C4" s="37"/>
      <c r="D4" s="38"/>
      <c r="E4" s="37"/>
      <c r="F4" s="39" t="s">
        <v>5</v>
      </c>
      <c r="G4" s="40"/>
      <c r="H4" s="41"/>
      <c r="I4" s="40"/>
      <c r="J4" s="31" t="s">
        <v>6</v>
      </c>
      <c r="K4" s="31" t="s">
        <v>7</v>
      </c>
      <c r="L4" s="35" t="s">
        <v>8</v>
      </c>
      <c r="M4" s="35" t="s">
        <v>9</v>
      </c>
      <c r="N4" s="34" t="s">
        <v>31</v>
      </c>
    </row>
    <row r="5" spans="1:14" ht="20.100000000000001" customHeight="1">
      <c r="A5" s="29"/>
      <c r="B5" s="36" t="s">
        <v>10</v>
      </c>
      <c r="C5" s="42"/>
      <c r="D5" s="36" t="s">
        <v>11</v>
      </c>
      <c r="E5" s="42"/>
      <c r="F5" s="36" t="s">
        <v>10</v>
      </c>
      <c r="G5" s="42"/>
      <c r="H5" s="36" t="s">
        <v>11</v>
      </c>
      <c r="I5" s="42"/>
      <c r="J5" s="32"/>
      <c r="K5" s="32"/>
      <c r="L5" s="35"/>
      <c r="M5" s="35"/>
      <c r="N5" s="34"/>
    </row>
    <row r="6" spans="1:14" ht="20.100000000000001" customHeight="1">
      <c r="A6" s="30"/>
      <c r="B6" s="6" t="s">
        <v>12</v>
      </c>
      <c r="C6" s="7" t="s">
        <v>13</v>
      </c>
      <c r="D6" s="6" t="s">
        <v>12</v>
      </c>
      <c r="E6" s="7" t="s">
        <v>13</v>
      </c>
      <c r="F6" s="6" t="s">
        <v>12</v>
      </c>
      <c r="G6" s="7" t="s">
        <v>13</v>
      </c>
      <c r="H6" s="6" t="s">
        <v>12</v>
      </c>
      <c r="I6" s="7" t="s">
        <v>13</v>
      </c>
      <c r="J6" s="33"/>
      <c r="K6" s="33"/>
      <c r="L6" s="35"/>
      <c r="M6" s="35"/>
      <c r="N6" s="34"/>
    </row>
    <row r="7" spans="1:14" s="1" customFormat="1" ht="20.100000000000001" customHeight="1">
      <c r="A7" s="8" t="s">
        <v>14</v>
      </c>
      <c r="B7" s="8">
        <f>SUM(B8+B19+B22+B25)</f>
        <v>176</v>
      </c>
      <c r="C7" s="9">
        <f t="shared" ref="C7:K7" si="0">SUM(C8+C19+C22+C25)</f>
        <v>176000</v>
      </c>
      <c r="D7" s="8">
        <f t="shared" si="0"/>
        <v>570</v>
      </c>
      <c r="E7" s="9">
        <f t="shared" si="0"/>
        <v>712500</v>
      </c>
      <c r="F7" s="8">
        <f t="shared" si="0"/>
        <v>19748</v>
      </c>
      <c r="G7" s="9">
        <f t="shared" si="0"/>
        <v>9874000</v>
      </c>
      <c r="H7" s="8">
        <f t="shared" si="0"/>
        <v>10073</v>
      </c>
      <c r="I7" s="9">
        <f t="shared" si="0"/>
        <v>7554750</v>
      </c>
      <c r="J7" s="9">
        <f t="shared" si="0"/>
        <v>18317250</v>
      </c>
      <c r="K7" s="9">
        <f t="shared" si="0"/>
        <v>18317250</v>
      </c>
      <c r="L7" s="9">
        <f>SUM(L8+L19+L22+L25)</f>
        <v>8210000</v>
      </c>
      <c r="M7" s="9">
        <f>SUM(M8+M19+M22+M25)</f>
        <v>10107250</v>
      </c>
      <c r="N7" s="17"/>
    </row>
    <row r="8" spans="1:14" s="1" customFormat="1" ht="20.100000000000001" customHeight="1">
      <c r="A8" s="8" t="s">
        <v>15</v>
      </c>
      <c r="B8" s="8">
        <f>SUM(B9+B18)</f>
        <v>8</v>
      </c>
      <c r="C8" s="9">
        <f t="shared" ref="C8:J8" si="1">SUM(C9+C18)</f>
        <v>8000</v>
      </c>
      <c r="D8" s="8">
        <f t="shared" si="1"/>
        <v>32</v>
      </c>
      <c r="E8" s="9">
        <f t="shared" si="1"/>
        <v>40000</v>
      </c>
      <c r="F8" s="8">
        <f t="shared" si="1"/>
        <v>1548</v>
      </c>
      <c r="G8" s="9">
        <f t="shared" si="1"/>
        <v>774000</v>
      </c>
      <c r="H8" s="8">
        <f t="shared" si="1"/>
        <v>916</v>
      </c>
      <c r="I8" s="9">
        <f t="shared" si="1"/>
        <v>687000</v>
      </c>
      <c r="J8" s="9">
        <f t="shared" si="1"/>
        <v>1509000</v>
      </c>
      <c r="K8" s="9">
        <f>SUM(K9+K18)</f>
        <v>1509000</v>
      </c>
      <c r="L8" s="9">
        <f>SUM(L9+L18)</f>
        <v>670000</v>
      </c>
      <c r="M8" s="9">
        <f>SUM(M9+M18)</f>
        <v>839000</v>
      </c>
      <c r="N8" s="17"/>
    </row>
    <row r="9" spans="1:14" s="2" customFormat="1" ht="20.100000000000001" customHeight="1">
      <c r="A9" s="10" t="s">
        <v>16</v>
      </c>
      <c r="B9" s="10">
        <f t="shared" ref="B9:K9" si="2">SUM(B10:B17)</f>
        <v>5</v>
      </c>
      <c r="C9" s="11">
        <f t="shared" si="2"/>
        <v>5000</v>
      </c>
      <c r="D9" s="10">
        <f t="shared" si="2"/>
        <v>27</v>
      </c>
      <c r="E9" s="11">
        <f t="shared" si="2"/>
        <v>33750</v>
      </c>
      <c r="F9" s="10">
        <f t="shared" si="2"/>
        <v>154</v>
      </c>
      <c r="G9" s="11">
        <f t="shared" si="2"/>
        <v>77000</v>
      </c>
      <c r="H9" s="10">
        <f t="shared" si="2"/>
        <v>130</v>
      </c>
      <c r="I9" s="11">
        <f t="shared" si="2"/>
        <v>97500</v>
      </c>
      <c r="J9" s="11">
        <f t="shared" si="2"/>
        <v>213250</v>
      </c>
      <c r="K9" s="11">
        <f t="shared" si="2"/>
        <v>213250</v>
      </c>
      <c r="L9" s="12">
        <v>90000</v>
      </c>
      <c r="M9" s="12">
        <f>K9-L9</f>
        <v>123250</v>
      </c>
      <c r="N9" s="18"/>
    </row>
    <row r="10" spans="1:14" s="3" customFormat="1" ht="20.100000000000001" customHeight="1">
      <c r="A10" s="13" t="s">
        <v>17</v>
      </c>
      <c r="B10" s="13"/>
      <c r="C10" s="14"/>
      <c r="D10" s="13"/>
      <c r="E10" s="14"/>
      <c r="F10" s="13">
        <v>10</v>
      </c>
      <c r="G10" s="14">
        <f t="shared" ref="G10:G17" si="3">F10*500</f>
        <v>5000</v>
      </c>
      <c r="H10" s="13"/>
      <c r="I10" s="14"/>
      <c r="J10" s="14">
        <f>C10+E10+G10+I10</f>
        <v>5000</v>
      </c>
      <c r="K10" s="14">
        <f>J10</f>
        <v>5000</v>
      </c>
      <c r="L10" s="15">
        <f>0.422039859320047*K10</f>
        <v>2110.1992966002299</v>
      </c>
      <c r="M10" s="15">
        <f t="shared" ref="M10:M24" si="4">K10-L10</f>
        <v>2889.8007033997701</v>
      </c>
      <c r="N10" s="21" t="s">
        <v>34</v>
      </c>
    </row>
    <row r="11" spans="1:14" s="3" customFormat="1" ht="20.100000000000001" customHeight="1">
      <c r="A11" s="13" t="s">
        <v>18</v>
      </c>
      <c r="B11" s="13"/>
      <c r="C11" s="14"/>
      <c r="D11" s="13"/>
      <c r="E11" s="14"/>
      <c r="F11" s="13">
        <v>10</v>
      </c>
      <c r="G11" s="14">
        <f t="shared" si="3"/>
        <v>5000</v>
      </c>
      <c r="H11" s="13"/>
      <c r="I11" s="14"/>
      <c r="J11" s="14">
        <f t="shared" ref="J11:J17" si="5">C11+E11+G11+I11</f>
        <v>5000</v>
      </c>
      <c r="K11" s="14">
        <f t="shared" ref="K11:K17" si="6">J11</f>
        <v>5000</v>
      </c>
      <c r="L11" s="15">
        <f t="shared" ref="L11:L16" si="7">0.422039859320047*K11</f>
        <v>2110.1992966002299</v>
      </c>
      <c r="M11" s="15">
        <f t="shared" si="4"/>
        <v>2889.8007033997701</v>
      </c>
      <c r="N11" s="19"/>
    </row>
    <row r="12" spans="1:14" s="3" customFormat="1" ht="20.100000000000001" customHeight="1">
      <c r="A12" s="13" t="s">
        <v>19</v>
      </c>
      <c r="B12" s="13"/>
      <c r="C12" s="14"/>
      <c r="D12" s="13"/>
      <c r="E12" s="14"/>
      <c r="F12" s="13">
        <v>60</v>
      </c>
      <c r="G12" s="14">
        <f t="shared" si="3"/>
        <v>30000</v>
      </c>
      <c r="H12" s="13">
        <v>20</v>
      </c>
      <c r="I12" s="14">
        <f t="shared" ref="I12:I17" si="8">H12*750</f>
        <v>15000</v>
      </c>
      <c r="J12" s="14">
        <f t="shared" si="5"/>
        <v>45000</v>
      </c>
      <c r="K12" s="14">
        <f t="shared" si="6"/>
        <v>45000</v>
      </c>
      <c r="L12" s="15">
        <f t="shared" si="7"/>
        <v>18991.793669402101</v>
      </c>
      <c r="M12" s="15">
        <f>K12-L12</f>
        <v>26008.206330597899</v>
      </c>
      <c r="N12" s="19"/>
    </row>
    <row r="13" spans="1:14" s="3" customFormat="1" ht="20.100000000000001" customHeight="1">
      <c r="A13" s="13" t="s">
        <v>20</v>
      </c>
      <c r="B13" s="13"/>
      <c r="C13" s="14"/>
      <c r="D13" s="13"/>
      <c r="E13" s="14"/>
      <c r="F13" s="13"/>
      <c r="G13" s="14">
        <f t="shared" si="3"/>
        <v>0</v>
      </c>
      <c r="H13" s="13">
        <v>25</v>
      </c>
      <c r="I13" s="14">
        <f t="shared" si="8"/>
        <v>18750</v>
      </c>
      <c r="J13" s="14">
        <f t="shared" si="5"/>
        <v>18750</v>
      </c>
      <c r="K13" s="14">
        <f t="shared" si="6"/>
        <v>18750</v>
      </c>
      <c r="L13" s="15">
        <f t="shared" si="7"/>
        <v>7913.2473622508796</v>
      </c>
      <c r="M13" s="15">
        <f t="shared" si="4"/>
        <v>10836.752637749099</v>
      </c>
      <c r="N13" s="19"/>
    </row>
    <row r="14" spans="1:14" s="3" customFormat="1" ht="19.5" customHeight="1">
      <c r="A14" s="13" t="s">
        <v>21</v>
      </c>
      <c r="B14" s="13"/>
      <c r="C14" s="14"/>
      <c r="D14" s="13"/>
      <c r="E14" s="14"/>
      <c r="F14" s="13"/>
      <c r="G14" s="14">
        <f t="shared" si="3"/>
        <v>0</v>
      </c>
      <c r="H14" s="13">
        <v>5</v>
      </c>
      <c r="I14" s="14">
        <f t="shared" si="8"/>
        <v>3750</v>
      </c>
      <c r="J14" s="14">
        <f t="shared" si="5"/>
        <v>3750</v>
      </c>
      <c r="K14" s="14">
        <f t="shared" si="6"/>
        <v>3750</v>
      </c>
      <c r="L14" s="15">
        <f t="shared" si="7"/>
        <v>1582.6494724501799</v>
      </c>
      <c r="M14" s="15">
        <f t="shared" si="4"/>
        <v>2167.3505275498201</v>
      </c>
      <c r="N14" s="19"/>
    </row>
    <row r="15" spans="1:14" s="3" customFormat="1" ht="24.75" customHeight="1">
      <c r="A15" s="13" t="s">
        <v>22</v>
      </c>
      <c r="B15" s="13">
        <v>5</v>
      </c>
      <c r="C15" s="14">
        <f>B15*1000</f>
        <v>5000</v>
      </c>
      <c r="D15" s="13"/>
      <c r="E15" s="14"/>
      <c r="F15" s="13"/>
      <c r="G15" s="14">
        <f t="shared" si="3"/>
        <v>0</v>
      </c>
      <c r="H15" s="13"/>
      <c r="I15" s="14">
        <f t="shared" si="8"/>
        <v>0</v>
      </c>
      <c r="J15" s="14">
        <f t="shared" si="5"/>
        <v>5000</v>
      </c>
      <c r="K15" s="14">
        <f t="shared" si="6"/>
        <v>5000</v>
      </c>
      <c r="L15" s="15">
        <f t="shared" si="7"/>
        <v>2110.1992966002299</v>
      </c>
      <c r="M15" s="15">
        <f t="shared" si="4"/>
        <v>2889.8007033997701</v>
      </c>
      <c r="N15" s="21" t="s">
        <v>33</v>
      </c>
    </row>
    <row r="16" spans="1:14" s="3" customFormat="1" ht="24" customHeight="1">
      <c r="A16" s="10" t="s">
        <v>23</v>
      </c>
      <c r="B16" s="13"/>
      <c r="C16" s="14"/>
      <c r="D16" s="13">
        <v>27</v>
      </c>
      <c r="E16" s="15">
        <f>D16*1250</f>
        <v>33750</v>
      </c>
      <c r="F16" s="13"/>
      <c r="G16" s="14">
        <f t="shared" si="3"/>
        <v>0</v>
      </c>
      <c r="H16" s="13"/>
      <c r="I16" s="14">
        <f t="shared" si="8"/>
        <v>0</v>
      </c>
      <c r="J16" s="14">
        <f t="shared" si="5"/>
        <v>33750</v>
      </c>
      <c r="K16" s="14">
        <f t="shared" si="6"/>
        <v>33750</v>
      </c>
      <c r="L16" s="15">
        <f t="shared" si="7"/>
        <v>14243.8452520516</v>
      </c>
      <c r="M16" s="15">
        <f t="shared" si="4"/>
        <v>19506.1547479484</v>
      </c>
      <c r="N16" s="21" t="s">
        <v>33</v>
      </c>
    </row>
    <row r="17" spans="1:14" s="3" customFormat="1" ht="33.75" customHeight="1">
      <c r="A17" s="13" t="s">
        <v>24</v>
      </c>
      <c r="B17" s="13"/>
      <c r="C17" s="14"/>
      <c r="D17" s="13"/>
      <c r="E17" s="16"/>
      <c r="F17" s="13">
        <v>74</v>
      </c>
      <c r="G17" s="14">
        <f t="shared" si="3"/>
        <v>37000</v>
      </c>
      <c r="H17" s="13">
        <v>80</v>
      </c>
      <c r="I17" s="14">
        <f t="shared" si="8"/>
        <v>60000</v>
      </c>
      <c r="J17" s="14">
        <f t="shared" si="5"/>
        <v>97000</v>
      </c>
      <c r="K17" s="14">
        <f t="shared" si="6"/>
        <v>97000</v>
      </c>
      <c r="L17" s="15">
        <f>0.422039859320047*K17</f>
        <v>40937.8663540446</v>
      </c>
      <c r="M17" s="15">
        <f t="shared" si="4"/>
        <v>56062.1336459554</v>
      </c>
      <c r="N17" s="20" t="s">
        <v>32</v>
      </c>
    </row>
    <row r="18" spans="1:14" s="2" customFormat="1" ht="20.100000000000001" customHeight="1">
      <c r="A18" s="10" t="s">
        <v>25</v>
      </c>
      <c r="B18" s="10">
        <v>3</v>
      </c>
      <c r="C18" s="11">
        <v>3000</v>
      </c>
      <c r="D18" s="10">
        <v>5</v>
      </c>
      <c r="E18" s="11">
        <v>6250</v>
      </c>
      <c r="F18" s="10">
        <v>1394</v>
      </c>
      <c r="G18" s="11">
        <v>697000</v>
      </c>
      <c r="H18" s="10">
        <v>786</v>
      </c>
      <c r="I18" s="11">
        <v>589500</v>
      </c>
      <c r="J18" s="11">
        <v>1295750</v>
      </c>
      <c r="K18" s="11">
        <v>1295750</v>
      </c>
      <c r="L18" s="12">
        <v>580000</v>
      </c>
      <c r="M18" s="12">
        <f>K18-L18</f>
        <v>715750</v>
      </c>
      <c r="N18" s="18"/>
    </row>
    <row r="19" spans="1:14" s="1" customFormat="1" ht="20.100000000000001" customHeight="1">
      <c r="A19" s="8" t="s">
        <v>26</v>
      </c>
      <c r="B19" s="8">
        <f>SUM(B20:B21)</f>
        <v>94</v>
      </c>
      <c r="C19" s="9">
        <f t="shared" ref="C19:K19" si="9">SUM(C20:C21)</f>
        <v>94000</v>
      </c>
      <c r="D19" s="8">
        <f t="shared" si="9"/>
        <v>238</v>
      </c>
      <c r="E19" s="9">
        <f t="shared" si="9"/>
        <v>297500</v>
      </c>
      <c r="F19" s="8">
        <f t="shared" si="9"/>
        <v>9279</v>
      </c>
      <c r="G19" s="9">
        <f t="shared" si="9"/>
        <v>4639500</v>
      </c>
      <c r="H19" s="8">
        <f t="shared" si="9"/>
        <v>4436</v>
      </c>
      <c r="I19" s="9">
        <f t="shared" si="9"/>
        <v>3327000</v>
      </c>
      <c r="J19" s="9">
        <f t="shared" si="9"/>
        <v>8358000</v>
      </c>
      <c r="K19" s="9">
        <f t="shared" si="9"/>
        <v>8358000</v>
      </c>
      <c r="L19" s="9">
        <f>SUM(L20:L21)</f>
        <v>3750000</v>
      </c>
      <c r="M19" s="9">
        <f>SUM(M20:M21)</f>
        <v>4608000</v>
      </c>
      <c r="N19" s="17"/>
    </row>
    <row r="20" spans="1:14" s="2" customFormat="1" ht="20.100000000000001" customHeight="1">
      <c r="A20" s="10" t="s">
        <v>26</v>
      </c>
      <c r="B20" s="10">
        <v>90</v>
      </c>
      <c r="C20" s="11">
        <v>90000</v>
      </c>
      <c r="D20" s="10">
        <v>238</v>
      </c>
      <c r="E20" s="11">
        <v>297500</v>
      </c>
      <c r="F20" s="10">
        <v>8926</v>
      </c>
      <c r="G20" s="11">
        <v>4463000</v>
      </c>
      <c r="H20" s="10">
        <v>4248</v>
      </c>
      <c r="I20" s="11">
        <v>3186000</v>
      </c>
      <c r="J20" s="11">
        <v>8036500</v>
      </c>
      <c r="K20" s="11">
        <v>8036500</v>
      </c>
      <c r="L20" s="12">
        <v>3610000</v>
      </c>
      <c r="M20" s="12">
        <f t="shared" si="4"/>
        <v>4426500</v>
      </c>
      <c r="N20" s="18"/>
    </row>
    <row r="21" spans="1:14" s="2" customFormat="1" ht="20.100000000000001" customHeight="1">
      <c r="A21" s="10" t="s">
        <v>27</v>
      </c>
      <c r="B21" s="10">
        <v>4</v>
      </c>
      <c r="C21" s="11">
        <v>4000</v>
      </c>
      <c r="D21" s="10">
        <v>0</v>
      </c>
      <c r="E21" s="11">
        <v>0</v>
      </c>
      <c r="F21" s="10">
        <v>353</v>
      </c>
      <c r="G21" s="11">
        <v>176500</v>
      </c>
      <c r="H21" s="10">
        <v>188</v>
      </c>
      <c r="I21" s="11">
        <v>141000</v>
      </c>
      <c r="J21" s="11">
        <v>321500</v>
      </c>
      <c r="K21" s="11">
        <v>321500</v>
      </c>
      <c r="L21" s="12">
        <v>140000</v>
      </c>
      <c r="M21" s="12">
        <f t="shared" si="4"/>
        <v>181500</v>
      </c>
      <c r="N21" s="18"/>
    </row>
    <row r="22" spans="1:14" s="1" customFormat="1" ht="20.100000000000001" customHeight="1">
      <c r="A22" s="8" t="s">
        <v>28</v>
      </c>
      <c r="B22" s="8">
        <f>SUM(B23:B24)</f>
        <v>67</v>
      </c>
      <c r="C22" s="9">
        <f t="shared" ref="C22:J22" si="10">SUM(C23:C24)</f>
        <v>67000</v>
      </c>
      <c r="D22" s="8">
        <f t="shared" si="10"/>
        <v>298</v>
      </c>
      <c r="E22" s="9">
        <f t="shared" si="10"/>
        <v>372500</v>
      </c>
      <c r="F22" s="8">
        <f t="shared" si="10"/>
        <v>7580</v>
      </c>
      <c r="G22" s="9">
        <f t="shared" si="10"/>
        <v>3790000</v>
      </c>
      <c r="H22" s="8">
        <f t="shared" si="10"/>
        <v>3990</v>
      </c>
      <c r="I22" s="9">
        <f t="shared" si="10"/>
        <v>2992500</v>
      </c>
      <c r="J22" s="9">
        <f t="shared" si="10"/>
        <v>7222000</v>
      </c>
      <c r="K22" s="9">
        <f>SUM(K23:K24)</f>
        <v>7222000</v>
      </c>
      <c r="L22" s="9">
        <f>SUM(L23:L24)</f>
        <v>3240000</v>
      </c>
      <c r="M22" s="9">
        <f>SUM(M23:M24)</f>
        <v>3982000</v>
      </c>
      <c r="N22" s="17"/>
    </row>
    <row r="23" spans="1:14" s="2" customFormat="1" ht="20.100000000000001" customHeight="1">
      <c r="A23" s="10" t="s">
        <v>28</v>
      </c>
      <c r="B23" s="10">
        <v>67</v>
      </c>
      <c r="C23" s="11">
        <v>67000</v>
      </c>
      <c r="D23" s="10">
        <v>298</v>
      </c>
      <c r="E23" s="11">
        <v>372500</v>
      </c>
      <c r="F23" s="10">
        <v>7472</v>
      </c>
      <c r="G23" s="11">
        <v>3736000</v>
      </c>
      <c r="H23" s="10">
        <v>3909</v>
      </c>
      <c r="I23" s="11">
        <v>2931750</v>
      </c>
      <c r="J23" s="11">
        <v>7107250</v>
      </c>
      <c r="K23" s="11">
        <v>7107250</v>
      </c>
      <c r="L23" s="12">
        <v>3190000</v>
      </c>
      <c r="M23" s="12">
        <f t="shared" si="4"/>
        <v>3917250</v>
      </c>
      <c r="N23" s="18"/>
    </row>
    <row r="24" spans="1:14" s="2" customFormat="1" ht="20.100000000000001" customHeight="1">
      <c r="A24" s="10" t="s">
        <v>29</v>
      </c>
      <c r="B24" s="10">
        <v>0</v>
      </c>
      <c r="C24" s="11">
        <v>0</v>
      </c>
      <c r="D24" s="10">
        <v>0</v>
      </c>
      <c r="E24" s="11">
        <v>0</v>
      </c>
      <c r="F24" s="10">
        <v>108</v>
      </c>
      <c r="G24" s="11">
        <v>54000</v>
      </c>
      <c r="H24" s="10">
        <v>81</v>
      </c>
      <c r="I24" s="11">
        <v>60750</v>
      </c>
      <c r="J24" s="11">
        <v>114750</v>
      </c>
      <c r="K24" s="11">
        <v>114750</v>
      </c>
      <c r="L24" s="12">
        <v>50000</v>
      </c>
      <c r="M24" s="12">
        <f t="shared" si="4"/>
        <v>64750</v>
      </c>
      <c r="N24" s="18"/>
    </row>
    <row r="25" spans="1:14" s="1" customFormat="1" ht="20.100000000000001" customHeight="1">
      <c r="A25" s="8" t="s">
        <v>30</v>
      </c>
      <c r="B25" s="8">
        <f>SUM(B26)</f>
        <v>7</v>
      </c>
      <c r="C25" s="9">
        <f t="shared" ref="C25:I25" si="11">SUM(C26)</f>
        <v>7000</v>
      </c>
      <c r="D25" s="8">
        <f t="shared" si="11"/>
        <v>2</v>
      </c>
      <c r="E25" s="9">
        <f t="shared" si="11"/>
        <v>2500</v>
      </c>
      <c r="F25" s="8">
        <f t="shared" si="11"/>
        <v>1341</v>
      </c>
      <c r="G25" s="9">
        <f t="shared" si="11"/>
        <v>670500</v>
      </c>
      <c r="H25" s="8">
        <f t="shared" si="11"/>
        <v>731</v>
      </c>
      <c r="I25" s="9">
        <f t="shared" si="11"/>
        <v>548250</v>
      </c>
      <c r="J25" s="9">
        <f>SUM(J26)</f>
        <v>1228250</v>
      </c>
      <c r="K25" s="9">
        <f>SUM(K26)</f>
        <v>1228250</v>
      </c>
      <c r="L25" s="9">
        <f>SUM(L26)</f>
        <v>550000</v>
      </c>
      <c r="M25" s="9">
        <f>SUM(M26)</f>
        <v>678250</v>
      </c>
      <c r="N25" s="17"/>
    </row>
    <row r="26" spans="1:14" s="2" customFormat="1" ht="20.100000000000001" customHeight="1">
      <c r="A26" s="10" t="s">
        <v>30</v>
      </c>
      <c r="B26" s="10">
        <v>7</v>
      </c>
      <c r="C26" s="11">
        <v>7000</v>
      </c>
      <c r="D26" s="10">
        <v>2</v>
      </c>
      <c r="E26" s="11">
        <v>2500</v>
      </c>
      <c r="F26" s="10">
        <v>1341</v>
      </c>
      <c r="G26" s="11">
        <v>670500</v>
      </c>
      <c r="H26" s="10">
        <v>731</v>
      </c>
      <c r="I26" s="11">
        <v>548250</v>
      </c>
      <c r="J26" s="11">
        <v>1228250</v>
      </c>
      <c r="K26" s="11">
        <f>SUM(J26)</f>
        <v>1228250</v>
      </c>
      <c r="L26" s="12">
        <v>550000</v>
      </c>
      <c r="M26" s="12">
        <f>K26-L26</f>
        <v>678250</v>
      </c>
      <c r="N26" s="18"/>
    </row>
  </sheetData>
  <mergeCells count="14">
    <mergeCell ref="B5:C5"/>
    <mergeCell ref="D5:E5"/>
    <mergeCell ref="F5:G5"/>
    <mergeCell ref="H5:I5"/>
    <mergeCell ref="A2:N2"/>
    <mergeCell ref="A3:N3"/>
    <mergeCell ref="A4:A6"/>
    <mergeCell ref="J4:J6"/>
    <mergeCell ref="K4:K6"/>
    <mergeCell ref="N4:N6"/>
    <mergeCell ref="L4:L6"/>
    <mergeCell ref="M4:M6"/>
    <mergeCell ref="B4:E4"/>
    <mergeCell ref="F4:I4"/>
  </mergeCells>
  <phoneticPr fontId="2" type="noConversion"/>
  <pageMargins left="0.28000000000000003" right="0.26" top="0.28999999999999998" bottom="0.34" header="0.33" footer="0.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寄宿生和非寄宿生生活费</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余俊杰</dc:creator>
  <cp:lastModifiedBy>ICBC</cp:lastModifiedBy>
  <cp:lastPrinted>2020-02-27T01:46:28Z</cp:lastPrinted>
  <dcterms:created xsi:type="dcterms:W3CDTF">2019-01-04T08:45:00Z</dcterms:created>
  <dcterms:modified xsi:type="dcterms:W3CDTF">2020-02-27T01:47:25Z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